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tterina\сетевые документы\Немкова\2024\Для сайта АО МЭС\12. декабрь 2024 года\"/>
    </mc:Choice>
  </mc:AlternateContent>
  <xr:revisionPtr revIDLastSave="0" documentId="13_ncr:1_{52F31B5B-F76A-47C0-8021-32C354518B63}" xr6:coauthVersionLast="47" xr6:coauthVersionMax="47" xr10:uidLastSave="{00000000-0000-0000-0000-000000000000}"/>
  <bookViews>
    <workbookView xWindow="-120" yWindow="-120" windowWidth="29040" windowHeight="15840" xr2:uid="{7AB0CCE9-0D89-4550-AA3D-0423647479DF}"/>
  </bookViews>
  <sheets>
    <sheet name="информ на 01.01.2025 " sheetId="1" r:id="rId1"/>
  </sheets>
  <definedNames>
    <definedName name="_xlnm.Print_Area" localSheetId="0">'информ на 01.01.2025 '!$A$1:$N$135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4" i="1" l="1"/>
  <c r="K65" i="1"/>
  <c r="G64" i="1"/>
  <c r="G65" i="1"/>
  <c r="E64" i="1"/>
  <c r="E65" i="1"/>
  <c r="D66" i="1"/>
  <c r="K129" i="1" l="1"/>
  <c r="G129" i="1" s="1"/>
  <c r="K124" i="1"/>
  <c r="K125" i="1"/>
  <c r="G125" i="1" s="1"/>
  <c r="K120" i="1"/>
  <c r="K85" i="1"/>
  <c r="K51" i="1"/>
  <c r="K50" i="1"/>
  <c r="K134" i="1" l="1"/>
  <c r="E134" i="1"/>
  <c r="K133" i="1"/>
  <c r="E133" i="1"/>
  <c r="K132" i="1"/>
  <c r="E132" i="1"/>
  <c r="K131" i="1"/>
  <c r="E131" i="1"/>
  <c r="K130" i="1"/>
  <c r="E130" i="1"/>
  <c r="E129" i="1"/>
  <c r="K128" i="1"/>
  <c r="E128" i="1"/>
  <c r="K127" i="1"/>
  <c r="E127" i="1"/>
  <c r="K126" i="1"/>
  <c r="G126" i="1" s="1"/>
  <c r="E126" i="1"/>
  <c r="E125" i="1"/>
  <c r="E124" i="1"/>
  <c r="K123" i="1"/>
  <c r="E123" i="1"/>
  <c r="K122" i="1"/>
  <c r="E122" i="1"/>
  <c r="K121" i="1"/>
  <c r="E121" i="1"/>
  <c r="E120" i="1"/>
  <c r="K119" i="1"/>
  <c r="E119" i="1"/>
  <c r="K118" i="1"/>
  <c r="E118" i="1"/>
  <c r="K117" i="1"/>
  <c r="E117" i="1"/>
  <c r="K116" i="1"/>
  <c r="E116" i="1"/>
  <c r="K115" i="1"/>
  <c r="E115" i="1"/>
  <c r="K114" i="1"/>
  <c r="E114" i="1"/>
  <c r="K113" i="1"/>
  <c r="E113" i="1"/>
  <c r="K112" i="1"/>
  <c r="E112" i="1"/>
  <c r="K111" i="1"/>
  <c r="E111" i="1"/>
  <c r="K110" i="1"/>
  <c r="E110" i="1"/>
  <c r="K109" i="1"/>
  <c r="E109" i="1"/>
  <c r="K108" i="1"/>
  <c r="E108" i="1"/>
  <c r="K107" i="1"/>
  <c r="E107" i="1"/>
  <c r="K106" i="1"/>
  <c r="E106" i="1"/>
  <c r="K105" i="1"/>
  <c r="E105" i="1"/>
  <c r="K104" i="1"/>
  <c r="E104" i="1"/>
  <c r="K103" i="1"/>
  <c r="E103" i="1"/>
  <c r="K102" i="1"/>
  <c r="E102" i="1"/>
  <c r="K101" i="1"/>
  <c r="E101" i="1"/>
  <c r="K100" i="1"/>
  <c r="E100" i="1"/>
  <c r="K99" i="1"/>
  <c r="E99" i="1"/>
  <c r="K98" i="1"/>
  <c r="E98" i="1"/>
  <c r="K97" i="1"/>
  <c r="E97" i="1"/>
  <c r="K96" i="1"/>
  <c r="E96" i="1"/>
  <c r="K95" i="1"/>
  <c r="E95" i="1"/>
  <c r="K94" i="1"/>
  <c r="E94" i="1"/>
  <c r="K93" i="1"/>
  <c r="E93" i="1"/>
  <c r="K92" i="1"/>
  <c r="E92" i="1"/>
  <c r="K91" i="1"/>
  <c r="E91" i="1"/>
  <c r="K90" i="1"/>
  <c r="E90" i="1"/>
  <c r="K89" i="1"/>
  <c r="E89" i="1"/>
  <c r="K88" i="1"/>
  <c r="E88" i="1"/>
  <c r="K87" i="1"/>
  <c r="E87" i="1"/>
  <c r="K86" i="1"/>
  <c r="E85" i="1"/>
  <c r="L85" i="1" s="1"/>
  <c r="K84" i="1"/>
  <c r="E84" i="1"/>
  <c r="K83" i="1"/>
  <c r="L83" i="1" s="1"/>
  <c r="K82" i="1"/>
  <c r="E82" i="1"/>
  <c r="K81" i="1"/>
  <c r="E81" i="1"/>
  <c r="K80" i="1"/>
  <c r="E80" i="1"/>
  <c r="K79" i="1"/>
  <c r="E79" i="1"/>
  <c r="K78" i="1"/>
  <c r="E78" i="1"/>
  <c r="K77" i="1"/>
  <c r="K76" i="1"/>
  <c r="E76" i="1"/>
  <c r="K75" i="1"/>
  <c r="E75" i="1"/>
  <c r="K74" i="1"/>
  <c r="E74" i="1"/>
  <c r="K73" i="1"/>
  <c r="E73" i="1"/>
  <c r="K72" i="1"/>
  <c r="E72" i="1"/>
  <c r="K71" i="1"/>
  <c r="E71" i="1"/>
  <c r="K70" i="1"/>
  <c r="E70" i="1"/>
  <c r="K69" i="1"/>
  <c r="L69" i="1" s="1"/>
  <c r="F69" i="1"/>
  <c r="K68" i="1"/>
  <c r="L68" i="1" s="1"/>
  <c r="M68" i="1" s="1"/>
  <c r="N68" i="1" s="1"/>
  <c r="F68" i="1"/>
  <c r="K63" i="1"/>
  <c r="G63" i="1"/>
  <c r="M63" i="1" s="1"/>
  <c r="N63" i="1" s="1"/>
  <c r="E63" i="1"/>
  <c r="K62" i="1"/>
  <c r="G62" i="1"/>
  <c r="E62" i="1"/>
  <c r="K61" i="1"/>
  <c r="G61" i="1"/>
  <c r="E61" i="1"/>
  <c r="K60" i="1"/>
  <c r="G60" i="1"/>
  <c r="M60" i="1" s="1"/>
  <c r="N60" i="1" s="1"/>
  <c r="E60" i="1"/>
  <c r="K59" i="1"/>
  <c r="G59" i="1"/>
  <c r="M59" i="1" s="1"/>
  <c r="N59" i="1" s="1"/>
  <c r="E59" i="1"/>
  <c r="K58" i="1"/>
  <c r="G58" i="1"/>
  <c r="E58" i="1"/>
  <c r="K57" i="1"/>
  <c r="G57" i="1"/>
  <c r="E57" i="1"/>
  <c r="K56" i="1"/>
  <c r="G56" i="1"/>
  <c r="E56" i="1"/>
  <c r="K55" i="1"/>
  <c r="G55" i="1"/>
  <c r="E55" i="1"/>
  <c r="K54" i="1"/>
  <c r="G54" i="1"/>
  <c r="E54" i="1"/>
  <c r="K53" i="1"/>
  <c r="G53" i="1"/>
  <c r="E53" i="1"/>
  <c r="K52" i="1"/>
  <c r="G52" i="1"/>
  <c r="M52" i="1" s="1"/>
  <c r="N52" i="1" s="1"/>
  <c r="E52" i="1"/>
  <c r="G51" i="1"/>
  <c r="E51" i="1"/>
  <c r="G50" i="1"/>
  <c r="E50" i="1"/>
  <c r="K49" i="1"/>
  <c r="G49" i="1"/>
  <c r="E49" i="1"/>
  <c r="K48" i="1"/>
  <c r="L48" i="1" s="1"/>
  <c r="G48" i="1"/>
  <c r="K47" i="1"/>
  <c r="G47" i="1"/>
  <c r="E47" i="1"/>
  <c r="K46" i="1"/>
  <c r="G46" i="1"/>
  <c r="E46" i="1"/>
  <c r="K45" i="1"/>
  <c r="G45" i="1"/>
  <c r="E45" i="1"/>
  <c r="K44" i="1"/>
  <c r="G44" i="1"/>
  <c r="E44" i="1"/>
  <c r="K43" i="1"/>
  <c r="G43" i="1"/>
  <c r="M43" i="1" s="1"/>
  <c r="N43" i="1" s="1"/>
  <c r="E43" i="1"/>
  <c r="K42" i="1"/>
  <c r="G42" i="1"/>
  <c r="M42" i="1" s="1"/>
  <c r="N42" i="1" s="1"/>
  <c r="E42" i="1"/>
  <c r="K41" i="1"/>
  <c r="G41" i="1"/>
  <c r="E41" i="1"/>
  <c r="K40" i="1"/>
  <c r="G40" i="1"/>
  <c r="E40" i="1"/>
  <c r="K39" i="1"/>
  <c r="G39" i="1"/>
  <c r="M39" i="1" s="1"/>
  <c r="N39" i="1" s="1"/>
  <c r="E39" i="1"/>
  <c r="K38" i="1"/>
  <c r="G38" i="1"/>
  <c r="M38" i="1" s="1"/>
  <c r="N38" i="1" s="1"/>
  <c r="E38" i="1"/>
  <c r="K37" i="1"/>
  <c r="G37" i="1"/>
  <c r="M37" i="1" s="1"/>
  <c r="N37" i="1" s="1"/>
  <c r="E37" i="1"/>
  <c r="K36" i="1"/>
  <c r="G36" i="1"/>
  <c r="M36" i="1" s="1"/>
  <c r="N36" i="1" s="1"/>
  <c r="E36" i="1"/>
  <c r="K35" i="1"/>
  <c r="G35" i="1"/>
  <c r="M35" i="1" s="1"/>
  <c r="N35" i="1" s="1"/>
  <c r="E35" i="1"/>
  <c r="K34" i="1"/>
  <c r="G34" i="1"/>
  <c r="M34" i="1" s="1"/>
  <c r="N34" i="1" s="1"/>
  <c r="E34" i="1"/>
  <c r="K33" i="1"/>
  <c r="G33" i="1"/>
  <c r="E33" i="1"/>
  <c r="K32" i="1"/>
  <c r="G32" i="1"/>
  <c r="E32" i="1"/>
  <c r="K31" i="1"/>
  <c r="G31" i="1"/>
  <c r="M31" i="1" s="1"/>
  <c r="N31" i="1" s="1"/>
  <c r="E31" i="1"/>
  <c r="K30" i="1"/>
  <c r="G30" i="1"/>
  <c r="M30" i="1" s="1"/>
  <c r="N30" i="1" s="1"/>
  <c r="E30" i="1"/>
  <c r="K29" i="1"/>
  <c r="G29" i="1"/>
  <c r="E29" i="1"/>
  <c r="K28" i="1"/>
  <c r="G28" i="1"/>
  <c r="E28" i="1"/>
  <c r="K27" i="1"/>
  <c r="G27" i="1"/>
  <c r="E27" i="1"/>
  <c r="K26" i="1"/>
  <c r="G26" i="1"/>
  <c r="E26" i="1"/>
  <c r="K25" i="1"/>
  <c r="L25" i="1" s="1"/>
  <c r="G25" i="1"/>
  <c r="M25" i="1" s="1"/>
  <c r="N25" i="1" s="1"/>
  <c r="K24" i="1"/>
  <c r="G24" i="1"/>
  <c r="M24" i="1" s="1"/>
  <c r="N24" i="1" s="1"/>
  <c r="E24" i="1"/>
  <c r="K23" i="1"/>
  <c r="G23" i="1"/>
  <c r="M23" i="1" s="1"/>
  <c r="N23" i="1" s="1"/>
  <c r="E23" i="1"/>
  <c r="K22" i="1"/>
  <c r="L22" i="1" s="1"/>
  <c r="G22" i="1"/>
  <c r="M22" i="1" s="1"/>
  <c r="N22" i="1" s="1"/>
  <c r="K21" i="1"/>
  <c r="G21" i="1"/>
  <c r="M21" i="1" s="1"/>
  <c r="N21" i="1" s="1"/>
  <c r="E21" i="1"/>
  <c r="K20" i="1"/>
  <c r="G20" i="1"/>
  <c r="E20" i="1"/>
  <c r="K19" i="1"/>
  <c r="G19" i="1"/>
  <c r="E19" i="1"/>
  <c r="K18" i="1"/>
  <c r="L18" i="1" s="1"/>
  <c r="G18" i="1"/>
  <c r="K17" i="1"/>
  <c r="L17" i="1" s="1"/>
  <c r="G17" i="1"/>
  <c r="K16" i="1"/>
  <c r="G16" i="1"/>
  <c r="E16" i="1"/>
  <c r="K15" i="1"/>
  <c r="G15" i="1"/>
  <c r="E15" i="1"/>
  <c r="K14" i="1"/>
  <c r="G14" i="1"/>
  <c r="E14" i="1"/>
  <c r="K13" i="1"/>
  <c r="G13" i="1"/>
  <c r="E13" i="1"/>
  <c r="K12" i="1"/>
  <c r="L12" i="1" s="1"/>
  <c r="G12" i="1"/>
  <c r="K11" i="1"/>
  <c r="G11" i="1"/>
  <c r="E11" i="1"/>
  <c r="K10" i="1"/>
  <c r="G10" i="1"/>
  <c r="E10" i="1"/>
  <c r="K9" i="1"/>
  <c r="G9" i="1"/>
  <c r="E9" i="1"/>
  <c r="K8" i="1"/>
  <c r="G8" i="1"/>
  <c r="E8" i="1"/>
  <c r="K7" i="1"/>
  <c r="G7" i="1"/>
  <c r="E7" i="1"/>
  <c r="K6" i="1"/>
  <c r="G6" i="1"/>
  <c r="E6" i="1"/>
  <c r="K5" i="1"/>
  <c r="G5" i="1"/>
  <c r="E5" i="1"/>
  <c r="M5" i="1" l="1"/>
  <c r="N5" i="1" s="1"/>
  <c r="M9" i="1"/>
  <c r="N9" i="1" s="1"/>
  <c r="L70" i="1"/>
  <c r="L71" i="1"/>
  <c r="L72" i="1"/>
  <c r="L73" i="1"/>
  <c r="L74" i="1"/>
  <c r="L75" i="1"/>
  <c r="L76" i="1"/>
  <c r="L84" i="1"/>
  <c r="L6" i="1"/>
  <c r="L8" i="1"/>
  <c r="L10" i="1"/>
  <c r="L5" i="1"/>
  <c r="L7" i="1"/>
  <c r="L9" i="1"/>
  <c r="L11" i="1"/>
  <c r="M48" i="1"/>
  <c r="N48" i="1" s="1"/>
  <c r="M19" i="1"/>
  <c r="N19" i="1" s="1"/>
  <c r="M15" i="1"/>
  <c r="N15" i="1" s="1"/>
  <c r="M13" i="1"/>
  <c r="N13" i="1" s="1"/>
  <c r="M11" i="1"/>
  <c r="N11" i="1" s="1"/>
  <c r="M26" i="1"/>
  <c r="N26" i="1" s="1"/>
  <c r="M28" i="1"/>
  <c r="N28" i="1" s="1"/>
  <c r="M32" i="1"/>
  <c r="N32" i="1" s="1"/>
  <c r="M40" i="1"/>
  <c r="N40" i="1" s="1"/>
  <c r="M44" i="1"/>
  <c r="N44" i="1" s="1"/>
  <c r="M46" i="1"/>
  <c r="N46" i="1" s="1"/>
  <c r="M53" i="1"/>
  <c r="N53" i="1" s="1"/>
  <c r="M55" i="1"/>
  <c r="N55" i="1" s="1"/>
  <c r="M57" i="1"/>
  <c r="N57" i="1" s="1"/>
  <c r="M61" i="1"/>
  <c r="N61" i="1" s="1"/>
  <c r="L15" i="1"/>
  <c r="L23" i="1"/>
  <c r="L28" i="1"/>
  <c r="L35" i="1"/>
  <c r="L37" i="1"/>
  <c r="L39" i="1"/>
  <c r="L41" i="1"/>
  <c r="L46" i="1"/>
  <c r="L49" i="1"/>
  <c r="L51" i="1"/>
  <c r="L53" i="1"/>
  <c r="L55" i="1"/>
  <c r="L57" i="1"/>
  <c r="L59" i="1"/>
  <c r="L61" i="1"/>
  <c r="M17" i="1"/>
  <c r="N17" i="1" s="1"/>
  <c r="L24" i="1"/>
  <c r="L29" i="1"/>
  <c r="L34" i="1"/>
  <c r="L36" i="1"/>
  <c r="L38" i="1"/>
  <c r="L40" i="1"/>
  <c r="L47" i="1"/>
  <c r="L50" i="1"/>
  <c r="L52" i="1"/>
  <c r="L54" i="1"/>
  <c r="L56" i="1"/>
  <c r="L58" i="1"/>
  <c r="L60" i="1"/>
  <c r="L62" i="1"/>
  <c r="L63" i="1"/>
  <c r="L77" i="1"/>
  <c r="G77" i="1"/>
  <c r="L78" i="1"/>
  <c r="G78" i="1"/>
  <c r="L79" i="1"/>
  <c r="G79" i="1"/>
  <c r="L80" i="1"/>
  <c r="G80" i="1"/>
  <c r="L81" i="1"/>
  <c r="G81" i="1"/>
  <c r="L82" i="1"/>
  <c r="G82" i="1"/>
  <c r="L86" i="1"/>
  <c r="G86" i="1"/>
  <c r="L87" i="1"/>
  <c r="G87" i="1"/>
  <c r="L88" i="1"/>
  <c r="G88" i="1"/>
  <c r="L89" i="1"/>
  <c r="G89" i="1"/>
  <c r="L90" i="1"/>
  <c r="G90" i="1"/>
  <c r="M90" i="1" s="1"/>
  <c r="N90" i="1" s="1"/>
  <c r="L91" i="1"/>
  <c r="G91" i="1"/>
  <c r="L92" i="1"/>
  <c r="G92" i="1"/>
  <c r="L93" i="1"/>
  <c r="G93" i="1"/>
  <c r="L94" i="1"/>
  <c r="G94" i="1"/>
  <c r="L95" i="1"/>
  <c r="G95" i="1"/>
  <c r="M95" i="1" s="1"/>
  <c r="N95" i="1" s="1"/>
  <c r="L96" i="1"/>
  <c r="G96" i="1"/>
  <c r="L97" i="1"/>
  <c r="G97" i="1"/>
  <c r="L98" i="1"/>
  <c r="G98" i="1"/>
  <c r="L99" i="1"/>
  <c r="G99" i="1"/>
  <c r="L100" i="1"/>
  <c r="G100" i="1"/>
  <c r="L101" i="1"/>
  <c r="G101" i="1"/>
  <c r="L26" i="1"/>
  <c r="L27" i="1"/>
  <c r="L30" i="1"/>
  <c r="L31" i="1"/>
  <c r="L32" i="1"/>
  <c r="L33" i="1"/>
  <c r="L42" i="1"/>
  <c r="L43" i="1"/>
  <c r="L44" i="1"/>
  <c r="L45" i="1"/>
  <c r="M50" i="1"/>
  <c r="N50" i="1" s="1"/>
  <c r="L102" i="1"/>
  <c r="G102" i="1"/>
  <c r="L105" i="1"/>
  <c r="G105" i="1"/>
  <c r="L106" i="1"/>
  <c r="G106" i="1"/>
  <c r="L109" i="1"/>
  <c r="G109" i="1"/>
  <c r="L110" i="1"/>
  <c r="G110" i="1"/>
  <c r="L113" i="1"/>
  <c r="G113" i="1"/>
  <c r="L114" i="1"/>
  <c r="G114" i="1"/>
  <c r="L117" i="1"/>
  <c r="G117" i="1"/>
  <c r="L118" i="1"/>
  <c r="G118" i="1"/>
  <c r="L121" i="1"/>
  <c r="G121" i="1"/>
  <c r="L122" i="1"/>
  <c r="G122" i="1"/>
  <c r="L125" i="1"/>
  <c r="L126" i="1"/>
  <c r="L129" i="1"/>
  <c r="L130" i="1"/>
  <c r="G130" i="1"/>
  <c r="M130" i="1" s="1"/>
  <c r="N130" i="1" s="1"/>
  <c r="L132" i="1"/>
  <c r="G132" i="1"/>
  <c r="M132" i="1" s="1"/>
  <c r="N132" i="1" s="1"/>
  <c r="L134" i="1"/>
  <c r="G134" i="1"/>
  <c r="M134" i="1" s="1"/>
  <c r="N134" i="1" s="1"/>
  <c r="G70" i="1"/>
  <c r="G71" i="1"/>
  <c r="G72" i="1"/>
  <c r="G73" i="1"/>
  <c r="G74" i="1"/>
  <c r="G75" i="1"/>
  <c r="G76" i="1"/>
  <c r="M76" i="1" s="1"/>
  <c r="N76" i="1" s="1"/>
  <c r="G83" i="1"/>
  <c r="M83" i="1" s="1"/>
  <c r="N83" i="1" s="1"/>
  <c r="G84" i="1"/>
  <c r="G85" i="1"/>
  <c r="L103" i="1"/>
  <c r="G103" i="1"/>
  <c r="L104" i="1"/>
  <c r="G104" i="1"/>
  <c r="M104" i="1" s="1"/>
  <c r="N104" i="1" s="1"/>
  <c r="L107" i="1"/>
  <c r="G107" i="1"/>
  <c r="L108" i="1"/>
  <c r="G108" i="1"/>
  <c r="L111" i="1"/>
  <c r="G111" i="1"/>
  <c r="L112" i="1"/>
  <c r="G112" i="1"/>
  <c r="M112" i="1" s="1"/>
  <c r="N112" i="1" s="1"/>
  <c r="L115" i="1"/>
  <c r="G115" i="1"/>
  <c r="L116" i="1"/>
  <c r="G116" i="1"/>
  <c r="M116" i="1" s="1"/>
  <c r="N116" i="1" s="1"/>
  <c r="L119" i="1"/>
  <c r="G119" i="1"/>
  <c r="L120" i="1"/>
  <c r="G120" i="1"/>
  <c r="L123" i="1"/>
  <c r="G123" i="1"/>
  <c r="L124" i="1"/>
  <c r="G124" i="1"/>
  <c r="M124" i="1" s="1"/>
  <c r="N124" i="1" s="1"/>
  <c r="L127" i="1"/>
  <c r="G127" i="1"/>
  <c r="L128" i="1"/>
  <c r="G128" i="1"/>
  <c r="M128" i="1" s="1"/>
  <c r="N128" i="1" s="1"/>
  <c r="L131" i="1"/>
  <c r="G131" i="1"/>
  <c r="M131" i="1" s="1"/>
  <c r="N131" i="1" s="1"/>
  <c r="L133" i="1"/>
  <c r="G133" i="1"/>
  <c r="M133" i="1" s="1"/>
  <c r="N133" i="1" s="1"/>
  <c r="L16" i="1"/>
  <c r="M7" i="1"/>
  <c r="N7" i="1" s="1"/>
  <c r="L13" i="1"/>
  <c r="L14" i="1"/>
  <c r="L19" i="1"/>
  <c r="L20" i="1"/>
  <c r="L21" i="1"/>
  <c r="M120" i="1" l="1"/>
  <c r="N120" i="1" s="1"/>
  <c r="M108" i="1"/>
  <c r="N108" i="1" s="1"/>
  <c r="G135" i="1"/>
  <c r="M100" i="1"/>
  <c r="N100" i="1" s="1"/>
  <c r="M98" i="1"/>
  <c r="N98" i="1" s="1"/>
  <c r="M96" i="1"/>
  <c r="N96" i="1" s="1"/>
  <c r="M93" i="1"/>
  <c r="N93" i="1" s="1"/>
  <c r="M91" i="1"/>
  <c r="N91" i="1" s="1"/>
  <c r="M88" i="1"/>
  <c r="N88" i="1" s="1"/>
  <c r="M86" i="1"/>
  <c r="N86" i="1" s="1"/>
  <c r="M81" i="1"/>
  <c r="N81" i="1" s="1"/>
  <c r="M79" i="1"/>
  <c r="N79" i="1" s="1"/>
  <c r="M77" i="1"/>
  <c r="N77" i="1" s="1"/>
  <c r="M126" i="1"/>
  <c r="N126" i="1" s="1"/>
  <c r="M122" i="1"/>
  <c r="N122" i="1" s="1"/>
  <c r="M118" i="1"/>
  <c r="N118" i="1" s="1"/>
  <c r="M114" i="1"/>
  <c r="N114" i="1" s="1"/>
  <c r="M110" i="1"/>
  <c r="N110" i="1" s="1"/>
  <c r="M106" i="1"/>
  <c r="N106" i="1" s="1"/>
  <c r="M102" i="1"/>
  <c r="N102" i="1" s="1"/>
  <c r="M84" i="1"/>
  <c r="N84" i="1" s="1"/>
  <c r="M74" i="1"/>
  <c r="N74" i="1" s="1"/>
  <c r="M72" i="1"/>
  <c r="N72" i="1" s="1"/>
  <c r="M70" i="1"/>
  <c r="N70" i="1" s="1"/>
  <c r="F135" i="1"/>
  <c r="D135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E66" i="1"/>
  <c r="K66" i="1"/>
  <c r="K135" i="1"/>
  <c r="E135" i="1"/>
  <c r="L135" i="1" l="1"/>
  <c r="N66" i="1"/>
  <c r="M66" i="1"/>
  <c r="L66" i="1"/>
</calcChain>
</file>

<file path=xl/sharedStrings.xml><?xml version="1.0" encoding="utf-8"?>
<sst xmlns="http://schemas.openxmlformats.org/spreadsheetml/2006/main" count="275" uniqueCount="180">
  <si>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</si>
  <si>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</si>
  <si>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</si>
  <si>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</si>
  <si>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</si>
  <si>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</si>
  <si>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</si>
  <si>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</si>
  <si>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</si>
  <si>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</si>
  <si>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</si>
  <si>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</si>
  <si>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</si>
  <si>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</si>
  <si>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</si>
  <si>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</si>
  <si>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</si>
  <si>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</si>
  <si>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</si>
  <si>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</si>
  <si>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</si>
  <si>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</si>
  <si>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</si>
  <si>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</si>
  <si>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</si>
  <si>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</si>
  <si>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</si>
  <si>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</si>
  <si>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</si>
  <si>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</si>
  <si>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</si>
  <si>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</si>
  <si>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</si>
  <si>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</si>
  <si>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</si>
  <si>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</si>
  <si>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</si>
  <si>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</si>
  <si>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</si>
  <si>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</si>
  <si>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</si>
  <si>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</si>
  <si>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</si>
  <si>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</si>
  <si>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</si>
  <si>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</si>
  <si>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</si>
  <si>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</si>
  <si>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</si>
  <si>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</si>
  <si>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</si>
  <si>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</si>
  <si>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</si>
  <si>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</si>
  <si>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</si>
  <si>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</si>
  <si>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</si>
  <si>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</si>
  <si>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</si>
  <si>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</si>
  <si>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</si>
  <si>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</si>
  <si>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</si>
  <si>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</si>
  <si>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</si>
  <si>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</si>
  <si>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</si>
  <si>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</si>
  <si>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</si>
  <si>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</si>
  <si>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</si>
  <si>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</si>
  <si>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</si>
  <si>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</si>
  <si>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</si>
  <si>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</si>
  <si>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</si>
  <si>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</si>
  <si>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</si>
  <si>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</si>
  <si>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</si>
  <si>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</si>
  <si>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</si>
  <si>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</si>
  <si>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</si>
  <si>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</si>
  <si>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</si>
  <si>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</si>
  <si>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</si>
  <si>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</si>
  <si>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</si>
  <si>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</si>
  <si>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</si>
  <si>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</si>
  <si>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</si>
  <si>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</si>
  <si>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</si>
  <si>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</si>
  <si>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</si>
  <si>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</si>
  <si>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</si>
  <si>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</si>
  <si>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</si>
  <si>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</si>
  <si>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</si>
  <si>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</si>
  <si>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</si>
  <si>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</si>
  <si>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</si>
  <si>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</si>
  <si>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</si>
  <si>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</si>
  <si>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</si>
  <si>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</si>
  <si>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</si>
  <si>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</si>
  <si>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</si>
  <si>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</si>
  <si>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</si>
  <si>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</si>
  <si>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</si>
  <si>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</si>
  <si>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</si>
  <si>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</si>
  <si>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</si>
  <si>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</si>
  <si>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</si>
  <si>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</si>
  <si>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</si>
  <si>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</si>
  <si>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</si>
  <si>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</si>
  <si>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</si>
  <si>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</si>
  <si>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</si>
  <si>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</si>
  <si>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</si>
  <si>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</si>
  <si>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</si>
  <si>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</si>
  <si>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</si>
  <si>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</si>
  <si>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</si>
  <si>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</si>
  <si>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</si>
  <si>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</si>
  <si>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</si>
  <si>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</si>
  <si>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</si>
  <si>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</si>
  <si>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</si>
  <si>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</si>
  <si>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</si>
  <si>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</si>
  <si>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</si>
  <si>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</si>
  <si>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</si>
  <si>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</si>
  <si>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</si>
  <si>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</si>
  <si>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</si>
  <si>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</si>
  <si>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</si>
  <si>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t>КТП - 28</t>
  </si>
  <si>
    <t>КТП-31</t>
  </si>
  <si>
    <t xml:space="preserve">ТМГ- 100/6 </t>
  </si>
  <si>
    <t>КТП-32</t>
  </si>
  <si>
    <t>ТМГ-400/10/0.4</t>
  </si>
  <si>
    <t>Итого поТП г. Заполярный</t>
  </si>
  <si>
    <t>ТСМА- 400/6</t>
  </si>
  <si>
    <t>ТМ - 1000/6</t>
  </si>
  <si>
    <t>ТМШ - 320/6</t>
  </si>
  <si>
    <t>ТМФ - 400/6</t>
  </si>
  <si>
    <t>ТМГ -630/10</t>
  </si>
  <si>
    <t>ТМГ- 400/10</t>
  </si>
  <si>
    <t>ТМГ -250/10</t>
  </si>
  <si>
    <t>КТПС-47а</t>
  </si>
  <si>
    <t>ТМГ-25/10</t>
  </si>
  <si>
    <t>КТП-25</t>
  </si>
  <si>
    <t>ТСМ-200/10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</si>
</sst>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5" xfId="0" applyFont="1" applyFill="1" applyBorder="1"/>
    <xf numFmtId="164" fontId="1" fillId="0" borderId="5" xfId="0" applyNumberFormat="1" applyFont="1" applyFill="1" applyBorder="1"/>
    <xf numFmtId="2" fontId="1" fillId="0" borderId="7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2" xfId="0" applyNumberFormat="1" applyFont="1" applyFill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0" fontId="0" fillId="0" borderId="4" xfId="0" applyFont="1" applyFill="1" applyBorder="1"/>
    <xf numFmtId="2" fontId="0" fillId="0" borderId="4" xfId="0" applyNumberFormat="1" applyFont="1" applyFill="1" applyBorder="1"/>
    <xf numFmtId="0" fontId="0" fillId="0" borderId="4" xfId="0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2" fontId="0" fillId="0" borderId="0" xfId="0" applyNumberFormat="1" applyFill="1"/>
    <xf numFmtId="2" fontId="3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/>
    <xf numFmtId="1" fontId="1" fillId="0" borderId="5" xfId="0" applyNumberFormat="1" applyFont="1" applyFill="1" applyBorder="1"/>
    <xf numFmtId="1" fontId="1" fillId="0" borderId="5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/>
    <xf numFmtId="0" fontId="0" fillId="0" borderId="1" xfId="0" applyFill="1" applyBorder="1"/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2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2" fontId="0" fillId="0" borderId="4" xfId="0" applyNumberFormat="1" applyFill="1" applyBorder="1"/>
    <xf numFmtId="0" fontId="0" fillId="0" borderId="5" xfId="0" applyFill="1" applyBorder="1"/>
    <xf numFmtId="0" fontId="1" fillId="0" borderId="1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6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Q139"/>
  <sheetViews>
    <sheetView tabSelected="1" zoomScaleNormal="100" zoomScaleSheetLayoutView="120" zoomScalePageLayoutView="110" workbookViewId="0">
      <selection activeCell="M13" sqref="M13:M14"/>
    </sheetView>
  </sheetViews>
  <sheetFormatPr defaultRowHeight="12.75" x14ac:dyDescent="0.2"/>
  <cols>
    <col min="1" max="1" width="5.140625" style="19" customWidth="1"/>
    <col min="2" max="2" width="13.42578125" style="19" customWidth="1"/>
    <col min="3" max="3" width="14.5703125" style="19" customWidth="1"/>
    <col min="4" max="4" width="11.5703125" style="19" customWidth="1"/>
    <col min="5" max="5" width="10.5703125" style="19" bestFit="1" customWidth="1"/>
    <col min="6" max="6" width="9.140625" style="19"/>
    <col min="7" max="7" width="13.5703125" style="19" customWidth="1"/>
    <col min="8" max="8" width="7.85546875" style="19" customWidth="1"/>
    <col min="9" max="9" width="9.42578125" style="19" customWidth="1"/>
    <col min="10" max="10" width="9.28515625" style="19" customWidth="1"/>
    <col min="11" max="11" width="11.85546875" style="19" customWidth="1"/>
    <col min="12" max="12" width="14.28515625" style="19" customWidth="1"/>
    <col min="13" max="13" width="11.7109375" style="19" customWidth="1"/>
    <col min="14" max="14" width="11.28515625" style="19" customWidth="1"/>
    <col min="15" max="16" width="11.7109375" style="19" customWidth="1"/>
    <col min="17" max="17" width="17.42578125" style="19" customWidth="1"/>
    <col min="18" max="16384" width="9.140625" style="19"/>
  </cols>
  <sheetData>
    <row r="2" spans="1:16" x14ac:dyDescent="0.2">
      <c r="A2" s="58" t="s">
        <v>0</v>
      </c>
      <c r="B2" s="52" t="s">
        <v>1</v>
      </c>
      <c r="C2" s="59" t="s">
        <v>2</v>
      </c>
      <c r="D2" s="59" t="s">
        <v>3</v>
      </c>
      <c r="E2" s="52" t="s">
        <v>4</v>
      </c>
      <c r="F2" s="52" t="s">
        <v>5</v>
      </c>
      <c r="G2" s="52" t="s">
        <v>6</v>
      </c>
      <c r="H2" s="47" t="s">
        <v>7</v>
      </c>
      <c r="I2" s="47"/>
      <c r="J2" s="47"/>
      <c r="K2" s="47"/>
      <c r="L2" s="54" t="s">
        <v>8</v>
      </c>
      <c r="M2" s="54" t="s">
        <v>9</v>
      </c>
      <c r="N2" s="54" t="s">
        <v>10</v>
      </c>
    </row>
    <row r="3" spans="1:16" ht="47.25" customHeight="1" x14ac:dyDescent="0.2">
      <c r="A3" s="53"/>
      <c r="B3" s="53"/>
      <c r="C3" s="47"/>
      <c r="D3" s="47"/>
      <c r="E3" s="53"/>
      <c r="F3" s="53"/>
      <c r="G3" s="53"/>
      <c r="H3" s="37" t="s">
        <v>11</v>
      </c>
      <c r="I3" s="37" t="s">
        <v>12</v>
      </c>
      <c r="J3" s="37" t="s">
        <v>13</v>
      </c>
      <c r="K3" s="20" t="s">
        <v>14</v>
      </c>
      <c r="L3" s="55"/>
      <c r="M3" s="55"/>
      <c r="N3" s="55"/>
      <c r="O3" s="21"/>
      <c r="P3" s="21"/>
    </row>
    <row r="4" spans="1:16" ht="12.75" customHeight="1" x14ac:dyDescent="0.2">
      <c r="A4" s="56" t="s">
        <v>15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6" x14ac:dyDescent="0.2">
      <c r="A5" s="14">
        <v>1</v>
      </c>
      <c r="B5" s="40" t="s">
        <v>16</v>
      </c>
      <c r="C5" s="40" t="s">
        <v>17</v>
      </c>
      <c r="D5" s="40">
        <v>400</v>
      </c>
      <c r="E5" s="40">
        <f t="shared" ref="E5:E65" si="0">F5*25</f>
        <v>577.5</v>
      </c>
      <c r="F5" s="40">
        <v>23.1</v>
      </c>
      <c r="G5" s="15">
        <f>1.73*0.4*0.9*((H5+I5+J5)/3)</f>
        <v>18.268799999999999</v>
      </c>
      <c r="H5" s="15">
        <v>26</v>
      </c>
      <c r="I5" s="16">
        <v>26</v>
      </c>
      <c r="J5" s="16">
        <v>36</v>
      </c>
      <c r="K5" s="16">
        <f>(H5+I5+J5)/3</f>
        <v>29.333333333333332</v>
      </c>
      <c r="L5" s="16">
        <f>K5/E5</f>
        <v>5.0793650793650794E-2</v>
      </c>
      <c r="M5" s="43">
        <f>(400*0.85-G5-G6)*0.7</f>
        <v>213.73156</v>
      </c>
      <c r="N5" s="45">
        <f t="shared" ref="N5:N63" si="1">M5/0.85</f>
        <v>251.44889411764706</v>
      </c>
      <c r="O5" s="22"/>
      <c r="P5" s="22"/>
    </row>
    <row r="6" spans="1:16" x14ac:dyDescent="0.2">
      <c r="A6" s="14">
        <f t="shared" ref="A6:A62" si="2">A5+1</f>
        <v>2</v>
      </c>
      <c r="B6" s="40" t="s">
        <v>18</v>
      </c>
      <c r="C6" s="40" t="s">
        <v>19</v>
      </c>
      <c r="D6" s="40">
        <v>400</v>
      </c>
      <c r="E6" s="40">
        <f t="shared" si="0"/>
        <v>577.5</v>
      </c>
      <c r="F6" s="40">
        <v>23.1</v>
      </c>
      <c r="G6" s="15">
        <f t="shared" ref="G6:G65" si="3">1.73*0.4*0.9*((H6+I6+J6)/3)</f>
        <v>16.400400000000001</v>
      </c>
      <c r="H6" s="15">
        <v>29</v>
      </c>
      <c r="I6" s="16">
        <v>18</v>
      </c>
      <c r="J6" s="16">
        <v>32</v>
      </c>
      <c r="K6" s="16">
        <f t="shared" ref="K6:K65" si="4">(H6+I6+J6)/3</f>
        <v>26.333333333333332</v>
      </c>
      <c r="L6" s="16">
        <f t="shared" ref="L6:L63" si="5">K6/E6</f>
        <v>4.5598845598845597E-2</v>
      </c>
      <c r="M6" s="44"/>
      <c r="N6" s="46"/>
      <c r="O6" s="22"/>
      <c r="P6" s="22"/>
    </row>
    <row r="7" spans="1:16" x14ac:dyDescent="0.2">
      <c r="A7" s="14">
        <f t="shared" si="2"/>
        <v>3</v>
      </c>
      <c r="B7" s="40" t="s">
        <v>20</v>
      </c>
      <c r="C7" s="40" t="s">
        <v>21</v>
      </c>
      <c r="D7" s="40">
        <v>630</v>
      </c>
      <c r="E7" s="40">
        <f t="shared" si="0"/>
        <v>910</v>
      </c>
      <c r="F7" s="40">
        <v>36.4</v>
      </c>
      <c r="G7" s="15">
        <f t="shared" si="3"/>
        <v>11.2104</v>
      </c>
      <c r="H7" s="15">
        <v>9</v>
      </c>
      <c r="I7" s="16">
        <v>17</v>
      </c>
      <c r="J7" s="16">
        <v>28</v>
      </c>
      <c r="K7" s="16">
        <f t="shared" si="4"/>
        <v>18</v>
      </c>
      <c r="L7" s="16">
        <f t="shared" si="5"/>
        <v>1.9780219780219779E-2</v>
      </c>
      <c r="M7" s="43">
        <f>(630*0.85-G7-G8)*0.7</f>
        <v>333.43379999999996</v>
      </c>
      <c r="N7" s="45">
        <f t="shared" si="1"/>
        <v>392.27505882352938</v>
      </c>
      <c r="O7" s="22"/>
      <c r="P7" s="22"/>
    </row>
    <row r="8" spans="1:16" x14ac:dyDescent="0.2">
      <c r="A8" s="14">
        <f t="shared" si="2"/>
        <v>4</v>
      </c>
      <c r="B8" s="40" t="s">
        <v>22</v>
      </c>
      <c r="C8" s="40" t="s">
        <v>21</v>
      </c>
      <c r="D8" s="40">
        <v>630</v>
      </c>
      <c r="E8" s="40">
        <f t="shared" si="0"/>
        <v>910</v>
      </c>
      <c r="F8" s="40">
        <v>36.4</v>
      </c>
      <c r="G8" s="15">
        <f t="shared" si="3"/>
        <v>47.955600000000004</v>
      </c>
      <c r="H8" s="15">
        <v>75</v>
      </c>
      <c r="I8" s="16">
        <v>70</v>
      </c>
      <c r="J8" s="16">
        <v>86</v>
      </c>
      <c r="K8" s="16">
        <f t="shared" si="4"/>
        <v>77</v>
      </c>
      <c r="L8" s="16">
        <f t="shared" si="5"/>
        <v>8.461538461538462E-2</v>
      </c>
      <c r="M8" s="44"/>
      <c r="N8" s="46"/>
      <c r="O8" s="22"/>
      <c r="P8" s="22"/>
    </row>
    <row r="9" spans="1:16" x14ac:dyDescent="0.2">
      <c r="A9" s="14">
        <f t="shared" si="2"/>
        <v>5</v>
      </c>
      <c r="B9" s="40" t="s">
        <v>23</v>
      </c>
      <c r="C9" s="40" t="s">
        <v>24</v>
      </c>
      <c r="D9" s="40">
        <v>630</v>
      </c>
      <c r="E9" s="40">
        <f t="shared" si="0"/>
        <v>910</v>
      </c>
      <c r="F9" s="40">
        <v>36.4</v>
      </c>
      <c r="G9" s="15">
        <f t="shared" si="3"/>
        <v>34.669199999999996</v>
      </c>
      <c r="H9" s="15">
        <v>69</v>
      </c>
      <c r="I9" s="16">
        <v>25</v>
      </c>
      <c r="J9" s="16">
        <v>73</v>
      </c>
      <c r="K9" s="16">
        <f t="shared" si="4"/>
        <v>55.666666666666664</v>
      </c>
      <c r="L9" s="16">
        <f t="shared" si="5"/>
        <v>6.117216117216117E-2</v>
      </c>
      <c r="M9" s="43">
        <f>(630*0.85-G9-G10)*0.7</f>
        <v>339.90053999999998</v>
      </c>
      <c r="N9" s="45">
        <f t="shared" si="1"/>
        <v>399.88298823529408</v>
      </c>
      <c r="O9" s="22"/>
      <c r="P9" s="22"/>
    </row>
    <row r="10" spans="1:16" x14ac:dyDescent="0.2">
      <c r="A10" s="14">
        <f t="shared" si="2"/>
        <v>6</v>
      </c>
      <c r="B10" s="40" t="s">
        <v>25</v>
      </c>
      <c r="C10" s="40" t="s">
        <v>24</v>
      </c>
      <c r="D10" s="40">
        <v>630</v>
      </c>
      <c r="E10" s="40">
        <f t="shared" si="0"/>
        <v>910</v>
      </c>
      <c r="F10" s="40">
        <v>36.4</v>
      </c>
      <c r="G10" s="15">
        <f t="shared" si="3"/>
        <v>15.258600000000001</v>
      </c>
      <c r="H10" s="15">
        <v>21</v>
      </c>
      <c r="I10" s="16">
        <v>22</v>
      </c>
      <c r="J10" s="16">
        <v>30.5</v>
      </c>
      <c r="K10" s="16">
        <f t="shared" si="4"/>
        <v>24.5</v>
      </c>
      <c r="L10" s="16">
        <f t="shared" si="5"/>
        <v>2.6923076923076925E-2</v>
      </c>
      <c r="M10" s="44"/>
      <c r="N10" s="46"/>
      <c r="O10" s="22"/>
      <c r="P10" s="22"/>
    </row>
    <row r="11" spans="1:16" x14ac:dyDescent="0.2">
      <c r="A11" s="14">
        <f t="shared" si="2"/>
        <v>7</v>
      </c>
      <c r="B11" s="40" t="s">
        <v>26</v>
      </c>
      <c r="C11" s="40" t="s">
        <v>27</v>
      </c>
      <c r="D11" s="40">
        <v>250</v>
      </c>
      <c r="E11" s="40">
        <f t="shared" si="0"/>
        <v>362.5</v>
      </c>
      <c r="F11" s="40">
        <v>14.5</v>
      </c>
      <c r="G11" s="15">
        <f t="shared" si="3"/>
        <v>36.952800000000003</v>
      </c>
      <c r="H11" s="15">
        <v>81</v>
      </c>
      <c r="I11" s="16">
        <v>51</v>
      </c>
      <c r="J11" s="16">
        <v>46</v>
      </c>
      <c r="K11" s="16">
        <f t="shared" si="4"/>
        <v>59.333333333333336</v>
      </c>
      <c r="L11" s="16">
        <f t="shared" si="5"/>
        <v>0.16367816091954024</v>
      </c>
      <c r="M11" s="43">
        <f>(250*0.85-G11-G12)*0.7</f>
        <v>122.88303999999999</v>
      </c>
      <c r="N11" s="45">
        <f t="shared" si="1"/>
        <v>144.56828235294117</v>
      </c>
      <c r="O11" s="23"/>
      <c r="P11" s="22"/>
    </row>
    <row r="12" spans="1:16" x14ac:dyDescent="0.2">
      <c r="A12" s="14">
        <f t="shared" si="2"/>
        <v>8</v>
      </c>
      <c r="B12" s="40" t="s">
        <v>28</v>
      </c>
      <c r="C12" s="40" t="s">
        <v>167</v>
      </c>
      <c r="D12" s="40">
        <v>400</v>
      </c>
      <c r="E12" s="40">
        <v>577.4</v>
      </c>
      <c r="F12" s="40">
        <v>23.1</v>
      </c>
      <c r="G12" s="15">
        <f t="shared" si="3"/>
        <v>0</v>
      </c>
      <c r="H12" s="15">
        <v>0</v>
      </c>
      <c r="I12" s="16">
        <v>0</v>
      </c>
      <c r="J12" s="16">
        <v>0</v>
      </c>
      <c r="K12" s="16">
        <f t="shared" si="4"/>
        <v>0</v>
      </c>
      <c r="L12" s="16">
        <f t="shared" si="5"/>
        <v>0</v>
      </c>
      <c r="M12" s="44"/>
      <c r="N12" s="46"/>
      <c r="O12" s="22"/>
      <c r="P12" s="22"/>
    </row>
    <row r="13" spans="1:16" x14ac:dyDescent="0.2">
      <c r="A13" s="14">
        <f t="shared" si="2"/>
        <v>9</v>
      </c>
      <c r="B13" s="40" t="s">
        <v>29</v>
      </c>
      <c r="C13" s="40" t="s">
        <v>30</v>
      </c>
      <c r="D13" s="40">
        <v>400</v>
      </c>
      <c r="E13" s="40">
        <f t="shared" si="0"/>
        <v>577.5</v>
      </c>
      <c r="F13" s="40">
        <v>23.1</v>
      </c>
      <c r="G13" s="15">
        <f t="shared" si="3"/>
        <v>35.499600000000001</v>
      </c>
      <c r="H13" s="15">
        <v>49</v>
      </c>
      <c r="I13" s="16">
        <v>67</v>
      </c>
      <c r="J13" s="16">
        <v>55</v>
      </c>
      <c r="K13" s="16">
        <f t="shared" si="4"/>
        <v>57</v>
      </c>
      <c r="L13" s="16">
        <f t="shared" si="5"/>
        <v>9.8701298701298706E-2</v>
      </c>
      <c r="M13" s="43">
        <f>(400*0.85-G13-G14)*0.7</f>
        <v>196.80177999999998</v>
      </c>
      <c r="N13" s="45">
        <f t="shared" si="1"/>
        <v>231.53150588235292</v>
      </c>
      <c r="O13" s="22"/>
      <c r="P13" s="22"/>
    </row>
    <row r="14" spans="1:16" x14ac:dyDescent="0.2">
      <c r="A14" s="14">
        <f t="shared" si="2"/>
        <v>10</v>
      </c>
      <c r="B14" s="40" t="s">
        <v>31</v>
      </c>
      <c r="C14" s="40" t="s">
        <v>30</v>
      </c>
      <c r="D14" s="40">
        <v>400</v>
      </c>
      <c r="E14" s="40">
        <f t="shared" si="0"/>
        <v>577.5</v>
      </c>
      <c r="F14" s="40">
        <v>23.1</v>
      </c>
      <c r="G14" s="15">
        <f t="shared" si="3"/>
        <v>23.355</v>
      </c>
      <c r="H14" s="15">
        <v>53.5</v>
      </c>
      <c r="I14" s="16">
        <v>33</v>
      </c>
      <c r="J14" s="16">
        <v>26</v>
      </c>
      <c r="K14" s="16">
        <f t="shared" si="4"/>
        <v>37.5</v>
      </c>
      <c r="L14" s="16">
        <f t="shared" si="5"/>
        <v>6.4935064935064929E-2</v>
      </c>
      <c r="M14" s="44"/>
      <c r="N14" s="46"/>
      <c r="O14" s="22"/>
      <c r="P14" s="22"/>
    </row>
    <row r="15" spans="1:16" x14ac:dyDescent="0.2">
      <c r="A15" s="14">
        <f t="shared" si="2"/>
        <v>11</v>
      </c>
      <c r="B15" s="40" t="s">
        <v>32</v>
      </c>
      <c r="C15" s="40" t="s">
        <v>27</v>
      </c>
      <c r="D15" s="40">
        <v>250</v>
      </c>
      <c r="E15" s="40">
        <f t="shared" si="0"/>
        <v>362.5</v>
      </c>
      <c r="F15" s="40">
        <v>14.5</v>
      </c>
      <c r="G15" s="15">
        <f t="shared" si="3"/>
        <v>28.233600000000003</v>
      </c>
      <c r="H15" s="15">
        <v>45</v>
      </c>
      <c r="I15" s="16">
        <v>55</v>
      </c>
      <c r="J15" s="16">
        <v>36</v>
      </c>
      <c r="K15" s="16">
        <f t="shared" si="4"/>
        <v>45.333333333333336</v>
      </c>
      <c r="L15" s="16">
        <f t="shared" si="5"/>
        <v>0.12505747126436781</v>
      </c>
      <c r="M15" s="50">
        <f>(250*0.85-G15-G16)*0.7</f>
        <v>99.341199999999986</v>
      </c>
      <c r="N15" s="45">
        <f t="shared" si="1"/>
        <v>116.87199999999999</v>
      </c>
      <c r="O15" s="22"/>
      <c r="P15" s="22"/>
    </row>
    <row r="16" spans="1:16" x14ac:dyDescent="0.2">
      <c r="A16" s="14">
        <f t="shared" si="2"/>
        <v>12</v>
      </c>
      <c r="B16" s="40" t="s">
        <v>33</v>
      </c>
      <c r="C16" s="40" t="s">
        <v>27</v>
      </c>
      <c r="D16" s="40">
        <v>250</v>
      </c>
      <c r="E16" s="40">
        <f t="shared" si="0"/>
        <v>362.5</v>
      </c>
      <c r="F16" s="40">
        <v>14.5</v>
      </c>
      <c r="G16" s="15">
        <f t="shared" si="3"/>
        <v>42.3504</v>
      </c>
      <c r="H16" s="15">
        <v>82</v>
      </c>
      <c r="I16" s="16">
        <v>31</v>
      </c>
      <c r="J16" s="16">
        <v>91</v>
      </c>
      <c r="K16" s="16">
        <f t="shared" si="4"/>
        <v>68</v>
      </c>
      <c r="L16" s="16">
        <f t="shared" si="5"/>
        <v>0.18758620689655173</v>
      </c>
      <c r="M16" s="51"/>
      <c r="N16" s="46"/>
      <c r="O16" s="22"/>
      <c r="P16" s="22"/>
    </row>
    <row r="17" spans="1:16" x14ac:dyDescent="0.2">
      <c r="A17" s="14">
        <f t="shared" si="2"/>
        <v>13</v>
      </c>
      <c r="B17" s="40" t="s">
        <v>34</v>
      </c>
      <c r="C17" s="40" t="s">
        <v>35</v>
      </c>
      <c r="D17" s="40">
        <v>630</v>
      </c>
      <c r="E17" s="40">
        <v>910</v>
      </c>
      <c r="F17" s="40">
        <v>36.4</v>
      </c>
      <c r="G17" s="15">
        <f t="shared" si="3"/>
        <v>52.522799999999997</v>
      </c>
      <c r="H17" s="15">
        <v>95</v>
      </c>
      <c r="I17" s="16">
        <v>81.5</v>
      </c>
      <c r="J17" s="16">
        <v>76.5</v>
      </c>
      <c r="K17" s="16">
        <f t="shared" si="4"/>
        <v>84.333333333333329</v>
      </c>
      <c r="L17" s="16">
        <f t="shared" si="5"/>
        <v>9.2673992673992664E-2</v>
      </c>
      <c r="M17" s="43">
        <f>(630*0.85-G17-G18)*0.7</f>
        <v>271.81811999999996</v>
      </c>
      <c r="N17" s="45">
        <f t="shared" si="1"/>
        <v>319.78602352941175</v>
      </c>
      <c r="O17" s="22"/>
      <c r="P17" s="22"/>
    </row>
    <row r="18" spans="1:16" x14ac:dyDescent="0.2">
      <c r="A18" s="14">
        <f t="shared" si="2"/>
        <v>14</v>
      </c>
      <c r="B18" s="40" t="s">
        <v>36</v>
      </c>
      <c r="C18" s="40" t="s">
        <v>35</v>
      </c>
      <c r="D18" s="40">
        <v>630</v>
      </c>
      <c r="E18" s="40">
        <v>910</v>
      </c>
      <c r="F18" s="40">
        <v>36.4</v>
      </c>
      <c r="G18" s="15">
        <f t="shared" si="3"/>
        <v>94.665599999999998</v>
      </c>
      <c r="H18" s="15">
        <v>163</v>
      </c>
      <c r="I18" s="16">
        <v>130</v>
      </c>
      <c r="J18" s="16">
        <v>163</v>
      </c>
      <c r="K18" s="16">
        <f t="shared" si="4"/>
        <v>152</v>
      </c>
      <c r="L18" s="16">
        <f t="shared" si="5"/>
        <v>0.16703296703296702</v>
      </c>
      <c r="M18" s="44"/>
      <c r="N18" s="46"/>
      <c r="O18" s="22"/>
      <c r="P18" s="22"/>
    </row>
    <row r="19" spans="1:16" x14ac:dyDescent="0.2">
      <c r="A19" s="8">
        <f t="shared" si="2"/>
        <v>15</v>
      </c>
      <c r="B19" s="8" t="s">
        <v>37</v>
      </c>
      <c r="C19" s="8" t="s">
        <v>27</v>
      </c>
      <c r="D19" s="8">
        <v>250</v>
      </c>
      <c r="E19" s="8">
        <f t="shared" si="0"/>
        <v>362.5</v>
      </c>
      <c r="F19" s="8">
        <v>14.5</v>
      </c>
      <c r="G19" s="9">
        <f t="shared" si="3"/>
        <v>11.002800000000001</v>
      </c>
      <c r="H19" s="9">
        <v>22</v>
      </c>
      <c r="I19" s="10">
        <v>15</v>
      </c>
      <c r="J19" s="10">
        <v>16</v>
      </c>
      <c r="K19" s="10">
        <f t="shared" si="4"/>
        <v>17.666666666666668</v>
      </c>
      <c r="L19" s="10">
        <f t="shared" si="5"/>
        <v>4.8735632183908049E-2</v>
      </c>
      <c r="M19" s="43">
        <f>(250*0.85-G19-G20)*0.7</f>
        <v>141.04803999999999</v>
      </c>
      <c r="N19" s="45">
        <f t="shared" si="1"/>
        <v>165.93887058823529</v>
      </c>
      <c r="O19" s="22"/>
      <c r="P19" s="22"/>
    </row>
    <row r="20" spans="1:16" x14ac:dyDescent="0.2">
      <c r="A20" s="8">
        <f t="shared" si="2"/>
        <v>16</v>
      </c>
      <c r="B20" s="8" t="s">
        <v>38</v>
      </c>
      <c r="C20" s="8" t="s">
        <v>39</v>
      </c>
      <c r="D20" s="8">
        <v>200</v>
      </c>
      <c r="E20" s="8">
        <f t="shared" si="0"/>
        <v>362.5</v>
      </c>
      <c r="F20" s="8">
        <v>14.5</v>
      </c>
      <c r="G20" s="9">
        <f t="shared" si="3"/>
        <v>0</v>
      </c>
      <c r="H20" s="9">
        <v>0</v>
      </c>
      <c r="I20" s="10">
        <v>0</v>
      </c>
      <c r="J20" s="10">
        <v>0</v>
      </c>
      <c r="K20" s="10">
        <f t="shared" si="4"/>
        <v>0</v>
      </c>
      <c r="L20" s="10">
        <f t="shared" si="5"/>
        <v>0</v>
      </c>
      <c r="M20" s="44"/>
      <c r="N20" s="46"/>
      <c r="O20" s="22"/>
      <c r="P20" s="22"/>
    </row>
    <row r="21" spans="1:16" x14ac:dyDescent="0.2">
      <c r="A21" s="14">
        <f t="shared" si="2"/>
        <v>17</v>
      </c>
      <c r="B21" s="40" t="s">
        <v>40</v>
      </c>
      <c r="C21" s="40" t="s">
        <v>27</v>
      </c>
      <c r="D21" s="40">
        <v>250</v>
      </c>
      <c r="E21" s="40">
        <f t="shared" si="0"/>
        <v>362.5</v>
      </c>
      <c r="F21" s="40">
        <v>14.5</v>
      </c>
      <c r="G21" s="15">
        <f t="shared" si="3"/>
        <v>10.795199999999999</v>
      </c>
      <c r="H21" s="15">
        <v>11</v>
      </c>
      <c r="I21" s="16">
        <v>16</v>
      </c>
      <c r="J21" s="16">
        <v>25</v>
      </c>
      <c r="K21" s="16">
        <f t="shared" si="4"/>
        <v>17.333333333333332</v>
      </c>
      <c r="L21" s="16">
        <f t="shared" si="5"/>
        <v>4.7816091954022984E-2</v>
      </c>
      <c r="M21" s="17">
        <f>(250*0.85-G21)*0.7</f>
        <v>141.19335999999998</v>
      </c>
      <c r="N21" s="15">
        <f t="shared" si="1"/>
        <v>166.10983529411763</v>
      </c>
      <c r="O21" s="22"/>
      <c r="P21" s="22"/>
    </row>
    <row r="22" spans="1:16" x14ac:dyDescent="0.2">
      <c r="A22" s="14">
        <f t="shared" si="2"/>
        <v>18</v>
      </c>
      <c r="B22" s="40" t="s">
        <v>41</v>
      </c>
      <c r="C22" s="40" t="s">
        <v>19</v>
      </c>
      <c r="D22" s="40">
        <v>400</v>
      </c>
      <c r="E22" s="40">
        <v>577.5</v>
      </c>
      <c r="F22" s="40">
        <v>23.1</v>
      </c>
      <c r="G22" s="15">
        <f t="shared" si="3"/>
        <v>21.1752</v>
      </c>
      <c r="H22" s="15">
        <v>43</v>
      </c>
      <c r="I22" s="16">
        <v>35</v>
      </c>
      <c r="J22" s="16">
        <v>24</v>
      </c>
      <c r="K22" s="16">
        <f t="shared" si="4"/>
        <v>34</v>
      </c>
      <c r="L22" s="16">
        <f t="shared" si="5"/>
        <v>5.8874458874458878E-2</v>
      </c>
      <c r="M22" s="17">
        <f>(400*0.85-G22)*0.7</f>
        <v>223.17735999999996</v>
      </c>
      <c r="N22" s="15">
        <f t="shared" si="1"/>
        <v>262.56159999999994</v>
      </c>
      <c r="O22" s="22"/>
      <c r="P22" s="22"/>
    </row>
    <row r="23" spans="1:16" x14ac:dyDescent="0.2">
      <c r="A23" s="14">
        <f t="shared" si="2"/>
        <v>19</v>
      </c>
      <c r="B23" s="40" t="s">
        <v>42</v>
      </c>
      <c r="C23" s="40" t="s">
        <v>19</v>
      </c>
      <c r="D23" s="40">
        <v>400</v>
      </c>
      <c r="E23" s="40">
        <f t="shared" si="0"/>
        <v>577.5</v>
      </c>
      <c r="F23" s="40">
        <v>23.1</v>
      </c>
      <c r="G23" s="15">
        <f t="shared" si="3"/>
        <v>29.271599999999999</v>
      </c>
      <c r="H23" s="15">
        <v>46</v>
      </c>
      <c r="I23" s="16">
        <v>47</v>
      </c>
      <c r="J23" s="16">
        <v>48</v>
      </c>
      <c r="K23" s="16">
        <f t="shared" si="4"/>
        <v>47</v>
      </c>
      <c r="L23" s="16">
        <f t="shared" si="5"/>
        <v>8.138528138528138E-2</v>
      </c>
      <c r="M23" s="17">
        <f>(400*0.85-G23)*0.7</f>
        <v>217.50988000000001</v>
      </c>
      <c r="N23" s="15">
        <f t="shared" si="1"/>
        <v>255.89397647058826</v>
      </c>
      <c r="O23" s="22"/>
      <c r="P23" s="22"/>
    </row>
    <row r="24" spans="1:16" x14ac:dyDescent="0.2">
      <c r="A24" s="14">
        <f t="shared" si="2"/>
        <v>20</v>
      </c>
      <c r="B24" s="40" t="s">
        <v>43</v>
      </c>
      <c r="C24" s="40" t="s">
        <v>19</v>
      </c>
      <c r="D24" s="40">
        <v>400</v>
      </c>
      <c r="E24" s="40">
        <f t="shared" si="0"/>
        <v>577.5</v>
      </c>
      <c r="F24" s="40">
        <v>23.1</v>
      </c>
      <c r="G24" s="15">
        <f t="shared" si="3"/>
        <v>81.171600000000012</v>
      </c>
      <c r="H24" s="15">
        <v>158</v>
      </c>
      <c r="I24" s="16">
        <v>116</v>
      </c>
      <c r="J24" s="16">
        <v>117</v>
      </c>
      <c r="K24" s="16">
        <f t="shared" si="4"/>
        <v>130.33333333333334</v>
      </c>
      <c r="L24" s="16">
        <f t="shared" si="5"/>
        <v>0.22568542568542571</v>
      </c>
      <c r="M24" s="18">
        <f>(400*0.85-G24)*0.7</f>
        <v>181.17987999999997</v>
      </c>
      <c r="N24" s="15">
        <f t="shared" si="1"/>
        <v>213.15279999999996</v>
      </c>
      <c r="O24" s="22"/>
      <c r="P24" s="22"/>
    </row>
    <row r="25" spans="1:16" x14ac:dyDescent="0.2">
      <c r="A25" s="14">
        <f t="shared" si="2"/>
        <v>21</v>
      </c>
      <c r="B25" s="40" t="s">
        <v>44</v>
      </c>
      <c r="C25" s="40" t="s">
        <v>17</v>
      </c>
      <c r="D25" s="40">
        <v>400</v>
      </c>
      <c r="E25" s="40">
        <v>577.5</v>
      </c>
      <c r="F25" s="40">
        <v>23.1</v>
      </c>
      <c r="G25" s="15">
        <f t="shared" si="3"/>
        <v>62.4876</v>
      </c>
      <c r="H25" s="15">
        <v>120</v>
      </c>
      <c r="I25" s="16">
        <v>86</v>
      </c>
      <c r="J25" s="16">
        <v>95</v>
      </c>
      <c r="K25" s="16">
        <f t="shared" si="4"/>
        <v>100.33333333333333</v>
      </c>
      <c r="L25" s="16">
        <f t="shared" si="5"/>
        <v>0.17373737373737372</v>
      </c>
      <c r="M25" s="18">
        <f>(400*0.85-G25)*0.7</f>
        <v>194.25868</v>
      </c>
      <c r="N25" s="15">
        <f t="shared" si="1"/>
        <v>228.53962352941176</v>
      </c>
      <c r="O25" s="22"/>
      <c r="P25" s="22"/>
    </row>
    <row r="26" spans="1:16" x14ac:dyDescent="0.2">
      <c r="A26" s="14">
        <f t="shared" si="2"/>
        <v>22</v>
      </c>
      <c r="B26" s="40" t="s">
        <v>45</v>
      </c>
      <c r="C26" s="40" t="s">
        <v>46</v>
      </c>
      <c r="D26" s="40">
        <v>250</v>
      </c>
      <c r="E26" s="40">
        <f t="shared" si="0"/>
        <v>362.5</v>
      </c>
      <c r="F26" s="40">
        <v>14.5</v>
      </c>
      <c r="G26" s="15">
        <f t="shared" si="3"/>
        <v>49.408799999999999</v>
      </c>
      <c r="H26" s="15">
        <v>84.5</v>
      </c>
      <c r="I26" s="16">
        <v>74.5</v>
      </c>
      <c r="J26" s="16">
        <v>79</v>
      </c>
      <c r="K26" s="16">
        <f t="shared" si="4"/>
        <v>79.333333333333329</v>
      </c>
      <c r="L26" s="16">
        <f t="shared" si="5"/>
        <v>0.21885057471264366</v>
      </c>
      <c r="M26" s="50">
        <f>(250*0.85-G26-G27)*0.7</f>
        <v>114.16384000000001</v>
      </c>
      <c r="N26" s="45">
        <f t="shared" si="1"/>
        <v>134.31040000000002</v>
      </c>
      <c r="O26" s="22"/>
      <c r="P26" s="22"/>
    </row>
    <row r="27" spans="1:16" x14ac:dyDescent="0.2">
      <c r="A27" s="14">
        <f t="shared" si="2"/>
        <v>23</v>
      </c>
      <c r="B27" s="40" t="s">
        <v>47</v>
      </c>
      <c r="C27" s="40" t="s">
        <v>46</v>
      </c>
      <c r="D27" s="40">
        <v>250</v>
      </c>
      <c r="E27" s="40">
        <f t="shared" si="0"/>
        <v>362.5</v>
      </c>
      <c r="F27" s="40">
        <v>14.5</v>
      </c>
      <c r="G27" s="15">
        <f t="shared" si="3"/>
        <v>0</v>
      </c>
      <c r="H27" s="15">
        <v>0</v>
      </c>
      <c r="I27" s="16">
        <v>0</v>
      </c>
      <c r="J27" s="16">
        <v>0</v>
      </c>
      <c r="K27" s="16">
        <f t="shared" si="4"/>
        <v>0</v>
      </c>
      <c r="L27" s="16">
        <f t="shared" si="5"/>
        <v>0</v>
      </c>
      <c r="M27" s="51"/>
      <c r="N27" s="46"/>
      <c r="O27" s="22"/>
      <c r="P27" s="22"/>
    </row>
    <row r="28" spans="1:16" x14ac:dyDescent="0.2">
      <c r="A28" s="14">
        <f t="shared" si="2"/>
        <v>24</v>
      </c>
      <c r="B28" s="40" t="s">
        <v>48</v>
      </c>
      <c r="C28" s="40" t="s">
        <v>49</v>
      </c>
      <c r="D28" s="40">
        <v>400</v>
      </c>
      <c r="E28" s="40">
        <f t="shared" si="0"/>
        <v>577.5</v>
      </c>
      <c r="F28" s="40">
        <v>23.1</v>
      </c>
      <c r="G28" s="15">
        <f t="shared" si="3"/>
        <v>46.294799999999995</v>
      </c>
      <c r="H28" s="15">
        <v>90</v>
      </c>
      <c r="I28" s="16">
        <v>55</v>
      </c>
      <c r="J28" s="16">
        <v>78</v>
      </c>
      <c r="K28" s="16">
        <f t="shared" si="4"/>
        <v>74.333333333333329</v>
      </c>
      <c r="L28" s="16">
        <f t="shared" si="5"/>
        <v>0.1287157287157287</v>
      </c>
      <c r="M28" s="50">
        <f>(400*0.85-G28-G29)*0.7</f>
        <v>167.81043999999997</v>
      </c>
      <c r="N28" s="45">
        <f t="shared" si="1"/>
        <v>197.4240470588235</v>
      </c>
      <c r="O28" s="22"/>
      <c r="P28" s="22"/>
    </row>
    <row r="29" spans="1:16" x14ac:dyDescent="0.2">
      <c r="A29" s="14">
        <f t="shared" si="2"/>
        <v>25</v>
      </c>
      <c r="B29" s="40" t="s">
        <v>50</v>
      </c>
      <c r="C29" s="40" t="s">
        <v>51</v>
      </c>
      <c r="D29" s="40">
        <v>400</v>
      </c>
      <c r="E29" s="40">
        <f t="shared" si="0"/>
        <v>577.5</v>
      </c>
      <c r="F29" s="40">
        <v>23.1</v>
      </c>
      <c r="G29" s="15">
        <f t="shared" si="3"/>
        <v>53.976000000000006</v>
      </c>
      <c r="H29" s="15">
        <v>86</v>
      </c>
      <c r="I29" s="16">
        <v>86</v>
      </c>
      <c r="J29" s="16">
        <v>88</v>
      </c>
      <c r="K29" s="16">
        <f t="shared" si="4"/>
        <v>86.666666666666671</v>
      </c>
      <c r="L29" s="16">
        <f t="shared" si="5"/>
        <v>0.15007215007215008</v>
      </c>
      <c r="M29" s="51"/>
      <c r="N29" s="46"/>
      <c r="O29" s="22"/>
      <c r="P29" s="22"/>
    </row>
    <row r="30" spans="1:16" x14ac:dyDescent="0.2">
      <c r="A30" s="14">
        <f t="shared" si="2"/>
        <v>26</v>
      </c>
      <c r="B30" s="40" t="s">
        <v>52</v>
      </c>
      <c r="C30" s="40" t="s">
        <v>19</v>
      </c>
      <c r="D30" s="40">
        <v>400</v>
      </c>
      <c r="E30" s="40">
        <f t="shared" si="0"/>
        <v>577.5</v>
      </c>
      <c r="F30" s="40">
        <v>23.1</v>
      </c>
      <c r="G30" s="15">
        <f t="shared" si="3"/>
        <v>44.634000000000007</v>
      </c>
      <c r="H30" s="15">
        <v>79</v>
      </c>
      <c r="I30" s="16">
        <v>73</v>
      </c>
      <c r="J30" s="16">
        <v>63</v>
      </c>
      <c r="K30" s="16">
        <f t="shared" si="4"/>
        <v>71.666666666666671</v>
      </c>
      <c r="L30" s="16">
        <f t="shared" si="5"/>
        <v>0.12409812409812411</v>
      </c>
      <c r="M30" s="18">
        <f>(400*0.85-G30)*0.7</f>
        <v>206.75619999999998</v>
      </c>
      <c r="N30" s="15">
        <f t="shared" si="1"/>
        <v>243.24258823529411</v>
      </c>
      <c r="O30" s="22"/>
      <c r="P30" s="22"/>
    </row>
    <row r="31" spans="1:16" x14ac:dyDescent="0.2">
      <c r="A31" s="14">
        <f t="shared" si="2"/>
        <v>27</v>
      </c>
      <c r="B31" s="40" t="s">
        <v>53</v>
      </c>
      <c r="C31" s="40" t="s">
        <v>19</v>
      </c>
      <c r="D31" s="40">
        <v>400</v>
      </c>
      <c r="E31" s="40">
        <f t="shared" si="0"/>
        <v>577.5</v>
      </c>
      <c r="F31" s="40">
        <v>23.1</v>
      </c>
      <c r="G31" s="15">
        <f t="shared" si="3"/>
        <v>8.9268000000000001</v>
      </c>
      <c r="H31" s="15">
        <v>10</v>
      </c>
      <c r="I31" s="16">
        <v>8</v>
      </c>
      <c r="J31" s="16">
        <v>25</v>
      </c>
      <c r="K31" s="16">
        <f t="shared" si="4"/>
        <v>14.333333333333334</v>
      </c>
      <c r="L31" s="16">
        <f t="shared" si="5"/>
        <v>2.4819624819624821E-2</v>
      </c>
      <c r="M31" s="18">
        <f>(400*0.85-G31)*0.7</f>
        <v>231.75123999999997</v>
      </c>
      <c r="N31" s="15">
        <f t="shared" si="1"/>
        <v>272.64851764705878</v>
      </c>
      <c r="O31" s="22"/>
      <c r="P31" s="22"/>
    </row>
    <row r="32" spans="1:16" x14ac:dyDescent="0.2">
      <c r="A32" s="14">
        <f t="shared" si="2"/>
        <v>28</v>
      </c>
      <c r="B32" s="40" t="s">
        <v>54</v>
      </c>
      <c r="C32" s="40" t="s">
        <v>175</v>
      </c>
      <c r="D32" s="40">
        <v>250</v>
      </c>
      <c r="E32" s="40">
        <f t="shared" si="0"/>
        <v>362.5</v>
      </c>
      <c r="F32" s="40">
        <v>14.5</v>
      </c>
      <c r="G32" s="15">
        <f t="shared" si="3"/>
        <v>20.967600000000001</v>
      </c>
      <c r="H32" s="15">
        <v>39</v>
      </c>
      <c r="I32" s="16">
        <v>25</v>
      </c>
      <c r="J32" s="16">
        <v>37</v>
      </c>
      <c r="K32" s="16">
        <f t="shared" si="4"/>
        <v>33.666666666666664</v>
      </c>
      <c r="L32" s="16">
        <f t="shared" si="5"/>
        <v>9.2873563218390798E-2</v>
      </c>
      <c r="M32" s="43">
        <f>(250*0.85-G32-G33)*0.7</f>
        <v>101.66631999999998</v>
      </c>
      <c r="N32" s="45">
        <f t="shared" si="1"/>
        <v>119.60743529411764</v>
      </c>
      <c r="O32" s="22"/>
      <c r="P32" s="22"/>
    </row>
    <row r="33" spans="1:16" x14ac:dyDescent="0.2">
      <c r="A33" s="14">
        <f t="shared" si="2"/>
        <v>29</v>
      </c>
      <c r="B33" s="40" t="s">
        <v>56</v>
      </c>
      <c r="C33" s="40" t="s">
        <v>46</v>
      </c>
      <c r="D33" s="40">
        <v>250</v>
      </c>
      <c r="E33" s="40">
        <f t="shared" si="0"/>
        <v>362.5</v>
      </c>
      <c r="F33" s="40">
        <v>14.5</v>
      </c>
      <c r="G33" s="15">
        <f t="shared" si="3"/>
        <v>46.294799999999995</v>
      </c>
      <c r="H33" s="15">
        <v>86</v>
      </c>
      <c r="I33" s="16">
        <v>84</v>
      </c>
      <c r="J33" s="16">
        <v>53</v>
      </c>
      <c r="K33" s="16">
        <f t="shared" si="4"/>
        <v>74.333333333333329</v>
      </c>
      <c r="L33" s="16">
        <f t="shared" si="5"/>
        <v>0.2050574712643678</v>
      </c>
      <c r="M33" s="44"/>
      <c r="N33" s="46"/>
      <c r="O33" s="22"/>
      <c r="P33" s="22"/>
    </row>
    <row r="34" spans="1:16" x14ac:dyDescent="0.2">
      <c r="A34" s="14">
        <f t="shared" si="2"/>
        <v>30</v>
      </c>
      <c r="B34" s="40" t="s">
        <v>57</v>
      </c>
      <c r="C34" s="40" t="s">
        <v>17</v>
      </c>
      <c r="D34" s="40">
        <v>400</v>
      </c>
      <c r="E34" s="40">
        <f t="shared" si="0"/>
        <v>577.5</v>
      </c>
      <c r="F34" s="40">
        <v>23.1</v>
      </c>
      <c r="G34" s="15">
        <f t="shared" si="3"/>
        <v>45.671999999999997</v>
      </c>
      <c r="H34" s="15">
        <v>83</v>
      </c>
      <c r="I34" s="15">
        <v>63</v>
      </c>
      <c r="J34" s="15">
        <v>74</v>
      </c>
      <c r="K34" s="16">
        <f t="shared" si="4"/>
        <v>73.333333333333329</v>
      </c>
      <c r="L34" s="16">
        <f t="shared" si="5"/>
        <v>0.12698412698412698</v>
      </c>
      <c r="M34" s="18">
        <f t="shared" ref="M34:M39" si="6">(400*0.85-G34)*0.7</f>
        <v>206.02959999999996</v>
      </c>
      <c r="N34" s="15">
        <f t="shared" si="1"/>
        <v>242.38776470588232</v>
      </c>
      <c r="O34" s="22"/>
      <c r="P34" s="22"/>
    </row>
    <row r="35" spans="1:16" x14ac:dyDescent="0.2">
      <c r="A35" s="14">
        <f t="shared" si="2"/>
        <v>31</v>
      </c>
      <c r="B35" s="40" t="s">
        <v>58</v>
      </c>
      <c r="C35" s="40" t="s">
        <v>19</v>
      </c>
      <c r="D35" s="40">
        <v>400</v>
      </c>
      <c r="E35" s="40">
        <f t="shared" si="0"/>
        <v>577.5</v>
      </c>
      <c r="F35" s="40">
        <v>23.1</v>
      </c>
      <c r="G35" s="15">
        <f t="shared" si="3"/>
        <v>11.417999999999999</v>
      </c>
      <c r="H35" s="15">
        <v>20</v>
      </c>
      <c r="I35" s="16">
        <v>13</v>
      </c>
      <c r="J35" s="16">
        <v>22</v>
      </c>
      <c r="K35" s="16">
        <f t="shared" si="4"/>
        <v>18.333333333333332</v>
      </c>
      <c r="L35" s="16">
        <f t="shared" si="5"/>
        <v>3.1746031746031744E-2</v>
      </c>
      <c r="M35" s="18">
        <f t="shared" si="6"/>
        <v>230.00739999999999</v>
      </c>
      <c r="N35" s="15">
        <f t="shared" si="1"/>
        <v>270.59694117647058</v>
      </c>
      <c r="O35" s="22"/>
      <c r="P35" s="22"/>
    </row>
    <row r="36" spans="1:16" x14ac:dyDescent="0.2">
      <c r="A36" s="14">
        <f t="shared" si="2"/>
        <v>32</v>
      </c>
      <c r="B36" s="40" t="s">
        <v>59</v>
      </c>
      <c r="C36" s="40" t="s">
        <v>19</v>
      </c>
      <c r="D36" s="40">
        <v>400</v>
      </c>
      <c r="E36" s="40">
        <f t="shared" si="0"/>
        <v>577.5</v>
      </c>
      <c r="F36" s="40">
        <v>23.1</v>
      </c>
      <c r="G36" s="15">
        <f t="shared" si="3"/>
        <v>35.084400000000002</v>
      </c>
      <c r="H36" s="15">
        <v>71</v>
      </c>
      <c r="I36" s="16">
        <v>49</v>
      </c>
      <c r="J36" s="16">
        <v>49</v>
      </c>
      <c r="K36" s="16">
        <f t="shared" si="4"/>
        <v>56.333333333333336</v>
      </c>
      <c r="L36" s="16">
        <f t="shared" si="5"/>
        <v>9.7546897546897549E-2</v>
      </c>
      <c r="M36" s="18">
        <f t="shared" si="6"/>
        <v>213.44091999999998</v>
      </c>
      <c r="N36" s="15">
        <f t="shared" si="1"/>
        <v>251.10696470588232</v>
      </c>
      <c r="O36" s="22"/>
      <c r="P36" s="22"/>
    </row>
    <row r="37" spans="1:16" x14ac:dyDescent="0.2">
      <c r="A37" s="14">
        <f t="shared" si="2"/>
        <v>33</v>
      </c>
      <c r="B37" s="40" t="s">
        <v>60</v>
      </c>
      <c r="C37" s="40" t="s">
        <v>19</v>
      </c>
      <c r="D37" s="40">
        <v>400</v>
      </c>
      <c r="E37" s="40">
        <f t="shared" si="0"/>
        <v>577.5</v>
      </c>
      <c r="F37" s="40">
        <v>23.1</v>
      </c>
      <c r="G37" s="15">
        <f t="shared" si="3"/>
        <v>74.258520000000004</v>
      </c>
      <c r="H37" s="15">
        <v>108.2</v>
      </c>
      <c r="I37" s="16">
        <v>112</v>
      </c>
      <c r="J37" s="16">
        <v>137.5</v>
      </c>
      <c r="K37" s="16">
        <f t="shared" si="4"/>
        <v>119.23333333333333</v>
      </c>
      <c r="L37" s="16">
        <f t="shared" si="5"/>
        <v>0.20646464646464646</v>
      </c>
      <c r="M37" s="18">
        <f t="shared" si="6"/>
        <v>186.019036</v>
      </c>
      <c r="N37" s="15">
        <f t="shared" si="1"/>
        <v>218.84592470588237</v>
      </c>
      <c r="O37" s="22"/>
      <c r="P37" s="22"/>
    </row>
    <row r="38" spans="1:16" x14ac:dyDescent="0.2">
      <c r="A38" s="14">
        <f t="shared" si="2"/>
        <v>34</v>
      </c>
      <c r="B38" s="40" t="s">
        <v>61</v>
      </c>
      <c r="C38" s="40" t="s">
        <v>19</v>
      </c>
      <c r="D38" s="60">
        <v>400</v>
      </c>
      <c r="E38" s="40">
        <f t="shared" si="0"/>
        <v>577.5</v>
      </c>
      <c r="F38" s="40">
        <v>23.1</v>
      </c>
      <c r="G38" s="15">
        <f t="shared" si="3"/>
        <v>79.303200000000004</v>
      </c>
      <c r="H38" s="15">
        <v>115</v>
      </c>
      <c r="I38" s="16">
        <v>162</v>
      </c>
      <c r="J38" s="16">
        <v>105</v>
      </c>
      <c r="K38" s="16">
        <f t="shared" si="4"/>
        <v>127.33333333333333</v>
      </c>
      <c r="L38" s="16">
        <f t="shared" si="5"/>
        <v>0.22049062049062049</v>
      </c>
      <c r="M38" s="18">
        <f t="shared" si="6"/>
        <v>182.48775999999998</v>
      </c>
      <c r="N38" s="15">
        <f t="shared" si="1"/>
        <v>214.69148235294116</v>
      </c>
      <c r="O38" s="22"/>
      <c r="P38" s="22"/>
    </row>
    <row r="39" spans="1:16" x14ac:dyDescent="0.2">
      <c r="A39" s="14">
        <f t="shared" si="2"/>
        <v>35</v>
      </c>
      <c r="B39" s="40" t="s">
        <v>62</v>
      </c>
      <c r="C39" s="40" t="s">
        <v>19</v>
      </c>
      <c r="D39" s="40">
        <v>400</v>
      </c>
      <c r="E39" s="40">
        <f t="shared" si="0"/>
        <v>577.5</v>
      </c>
      <c r="F39" s="40">
        <v>23.1</v>
      </c>
      <c r="G39" s="15">
        <f t="shared" si="3"/>
        <v>104.4228</v>
      </c>
      <c r="H39" s="15">
        <v>177</v>
      </c>
      <c r="I39" s="15">
        <v>141</v>
      </c>
      <c r="J39" s="15">
        <v>185</v>
      </c>
      <c r="K39" s="16">
        <f t="shared" si="4"/>
        <v>167.66666666666666</v>
      </c>
      <c r="L39" s="16">
        <f t="shared" si="5"/>
        <v>0.29033189033189033</v>
      </c>
      <c r="M39" s="18">
        <f t="shared" si="6"/>
        <v>164.90403999999998</v>
      </c>
      <c r="N39" s="15">
        <f t="shared" si="1"/>
        <v>194.00475294117646</v>
      </c>
      <c r="O39" s="22"/>
      <c r="P39" s="22"/>
    </row>
    <row r="40" spans="1:16" x14ac:dyDescent="0.2">
      <c r="A40" s="14">
        <f t="shared" si="2"/>
        <v>36</v>
      </c>
      <c r="B40" s="40" t="s">
        <v>63</v>
      </c>
      <c r="C40" s="40" t="s">
        <v>19</v>
      </c>
      <c r="D40" s="40">
        <v>400</v>
      </c>
      <c r="E40" s="40">
        <f t="shared" si="0"/>
        <v>577.5</v>
      </c>
      <c r="F40" s="40">
        <v>23.1</v>
      </c>
      <c r="G40" s="15">
        <f t="shared" si="3"/>
        <v>33.008400000000002</v>
      </c>
      <c r="H40" s="15">
        <v>34</v>
      </c>
      <c r="I40" s="16">
        <v>41</v>
      </c>
      <c r="J40" s="16">
        <v>84</v>
      </c>
      <c r="K40" s="16">
        <f t="shared" si="4"/>
        <v>53</v>
      </c>
      <c r="L40" s="16">
        <f t="shared" si="5"/>
        <v>9.1774891774891773E-2</v>
      </c>
      <c r="M40" s="43">
        <f>(400*0.85-G40-G41)*0.7</f>
        <v>187.28331999999997</v>
      </c>
      <c r="N40" s="45">
        <f t="shared" si="1"/>
        <v>220.33331764705881</v>
      </c>
      <c r="O40" s="22"/>
      <c r="P40" s="22"/>
    </row>
    <row r="41" spans="1:16" x14ac:dyDescent="0.2">
      <c r="A41" s="14">
        <f t="shared" si="2"/>
        <v>37</v>
      </c>
      <c r="B41" s="40" t="s">
        <v>64</v>
      </c>
      <c r="C41" s="40" t="s">
        <v>19</v>
      </c>
      <c r="D41" s="40">
        <v>400</v>
      </c>
      <c r="E41" s="40">
        <f t="shared" si="0"/>
        <v>577.5</v>
      </c>
      <c r="F41" s="40">
        <v>23.1</v>
      </c>
      <c r="G41" s="15">
        <f t="shared" si="3"/>
        <v>39.444000000000003</v>
      </c>
      <c r="H41" s="15">
        <v>59</v>
      </c>
      <c r="I41" s="16">
        <v>45</v>
      </c>
      <c r="J41" s="16">
        <v>86</v>
      </c>
      <c r="K41" s="16">
        <f t="shared" si="4"/>
        <v>63.333333333333336</v>
      </c>
      <c r="L41" s="16">
        <f t="shared" si="5"/>
        <v>0.10966810966810968</v>
      </c>
      <c r="M41" s="44"/>
      <c r="N41" s="46"/>
      <c r="O41" s="22"/>
      <c r="P41" s="22"/>
    </row>
    <row r="42" spans="1:16" x14ac:dyDescent="0.2">
      <c r="A42" s="14">
        <f t="shared" si="2"/>
        <v>38</v>
      </c>
      <c r="B42" s="40" t="s">
        <v>65</v>
      </c>
      <c r="C42" s="40" t="s">
        <v>19</v>
      </c>
      <c r="D42" s="40">
        <v>400</v>
      </c>
      <c r="E42" s="40">
        <f t="shared" si="0"/>
        <v>577.5</v>
      </c>
      <c r="F42" s="40">
        <v>23.1</v>
      </c>
      <c r="G42" s="15">
        <f t="shared" si="3"/>
        <v>51.069600000000001</v>
      </c>
      <c r="H42" s="15">
        <v>98</v>
      </c>
      <c r="I42" s="16">
        <v>75</v>
      </c>
      <c r="J42" s="16">
        <v>73</v>
      </c>
      <c r="K42" s="16">
        <f t="shared" si="4"/>
        <v>82</v>
      </c>
      <c r="L42" s="16">
        <f t="shared" si="5"/>
        <v>0.141991341991342</v>
      </c>
      <c r="M42" s="18">
        <f>(400*0.85-G42)*0.7</f>
        <v>202.25128000000001</v>
      </c>
      <c r="N42" s="15">
        <f t="shared" si="1"/>
        <v>237.9426823529412</v>
      </c>
      <c r="O42" s="22"/>
      <c r="P42" s="22"/>
    </row>
    <row r="43" spans="1:16" x14ac:dyDescent="0.2">
      <c r="A43" s="14">
        <f t="shared" si="2"/>
        <v>39</v>
      </c>
      <c r="B43" s="40" t="s">
        <v>66</v>
      </c>
      <c r="C43" s="40" t="s">
        <v>19</v>
      </c>
      <c r="D43" s="40">
        <v>400</v>
      </c>
      <c r="E43" s="40">
        <f t="shared" si="0"/>
        <v>577.5</v>
      </c>
      <c r="F43" s="40">
        <v>23.1</v>
      </c>
      <c r="G43" s="15">
        <f t="shared" si="3"/>
        <v>49.2012</v>
      </c>
      <c r="H43" s="15">
        <v>77</v>
      </c>
      <c r="I43" s="16">
        <v>67</v>
      </c>
      <c r="J43" s="16">
        <v>93</v>
      </c>
      <c r="K43" s="16">
        <f t="shared" si="4"/>
        <v>79</v>
      </c>
      <c r="L43" s="16">
        <f t="shared" si="5"/>
        <v>0.13679653679653681</v>
      </c>
      <c r="M43" s="18">
        <f>(400*0.85-G43)*0.7</f>
        <v>203.55916000000002</v>
      </c>
      <c r="N43" s="15">
        <f t="shared" si="1"/>
        <v>239.48136470588238</v>
      </c>
      <c r="O43" s="22"/>
      <c r="P43" s="22"/>
    </row>
    <row r="44" spans="1:16" x14ac:dyDescent="0.2">
      <c r="A44" s="14">
        <f t="shared" si="2"/>
        <v>40</v>
      </c>
      <c r="B44" s="40" t="s">
        <v>67</v>
      </c>
      <c r="C44" s="40" t="s">
        <v>19</v>
      </c>
      <c r="D44" s="40">
        <v>400</v>
      </c>
      <c r="E44" s="40">
        <f t="shared" si="0"/>
        <v>577.5</v>
      </c>
      <c r="F44" s="40">
        <v>23.1</v>
      </c>
      <c r="G44" s="15">
        <f t="shared" si="3"/>
        <v>85.323599999999999</v>
      </c>
      <c r="H44" s="15">
        <v>171</v>
      </c>
      <c r="I44" s="16">
        <v>95</v>
      </c>
      <c r="J44" s="16">
        <v>145</v>
      </c>
      <c r="K44" s="16">
        <f t="shared" si="4"/>
        <v>137</v>
      </c>
      <c r="L44" s="16">
        <f t="shared" si="5"/>
        <v>0.23722943722943723</v>
      </c>
      <c r="M44" s="43">
        <f>(400*0.85-G44-G45)*0.7</f>
        <v>140.63560000000001</v>
      </c>
      <c r="N44" s="45">
        <f t="shared" si="1"/>
        <v>165.45364705882355</v>
      </c>
      <c r="O44" s="22"/>
      <c r="P44" s="22"/>
    </row>
    <row r="45" spans="1:16" x14ac:dyDescent="0.2">
      <c r="A45" s="14">
        <f t="shared" si="2"/>
        <v>41</v>
      </c>
      <c r="B45" s="40" t="s">
        <v>68</v>
      </c>
      <c r="C45" s="40" t="s">
        <v>19</v>
      </c>
      <c r="D45" s="40">
        <v>400</v>
      </c>
      <c r="E45" s="40">
        <f t="shared" si="0"/>
        <v>577.5</v>
      </c>
      <c r="F45" s="40">
        <v>23.1</v>
      </c>
      <c r="G45" s="15">
        <f t="shared" si="3"/>
        <v>53.7684</v>
      </c>
      <c r="H45" s="15">
        <v>98</v>
      </c>
      <c r="I45" s="16">
        <v>68</v>
      </c>
      <c r="J45" s="16">
        <v>93</v>
      </c>
      <c r="K45" s="16">
        <f t="shared" si="4"/>
        <v>86.333333333333329</v>
      </c>
      <c r="L45" s="16">
        <f t="shared" si="5"/>
        <v>0.14949494949494949</v>
      </c>
      <c r="M45" s="44"/>
      <c r="N45" s="46"/>
      <c r="O45" s="22"/>
      <c r="P45" s="22"/>
    </row>
    <row r="46" spans="1:16" x14ac:dyDescent="0.2">
      <c r="A46" s="14">
        <f t="shared" si="2"/>
        <v>42</v>
      </c>
      <c r="B46" s="40" t="s">
        <v>69</v>
      </c>
      <c r="C46" s="40" t="s">
        <v>19</v>
      </c>
      <c r="D46" s="40">
        <v>400</v>
      </c>
      <c r="E46" s="40">
        <f t="shared" si="0"/>
        <v>577.5</v>
      </c>
      <c r="F46" s="40">
        <v>23.1</v>
      </c>
      <c r="G46" s="15">
        <f t="shared" si="3"/>
        <v>32.593200000000003</v>
      </c>
      <c r="H46" s="15">
        <v>42</v>
      </c>
      <c r="I46" s="16">
        <v>65</v>
      </c>
      <c r="J46" s="16">
        <v>50</v>
      </c>
      <c r="K46" s="16">
        <f t="shared" si="4"/>
        <v>52.333333333333336</v>
      </c>
      <c r="L46" s="16">
        <f t="shared" si="5"/>
        <v>9.0620490620490629E-2</v>
      </c>
      <c r="M46" s="43">
        <f>(400*0.85-G46-G47)*0.7</f>
        <v>187.28331999999997</v>
      </c>
      <c r="N46" s="45">
        <f t="shared" si="1"/>
        <v>220.33331764705881</v>
      </c>
      <c r="O46" s="22"/>
      <c r="P46" s="22"/>
    </row>
    <row r="47" spans="1:16" x14ac:dyDescent="0.2">
      <c r="A47" s="14">
        <f t="shared" si="2"/>
        <v>43</v>
      </c>
      <c r="B47" s="40" t="s">
        <v>70</v>
      </c>
      <c r="C47" s="40" t="s">
        <v>19</v>
      </c>
      <c r="D47" s="40">
        <v>400</v>
      </c>
      <c r="E47" s="40">
        <f t="shared" si="0"/>
        <v>577.5</v>
      </c>
      <c r="F47" s="40">
        <v>23.1</v>
      </c>
      <c r="G47" s="15">
        <f t="shared" si="3"/>
        <v>39.859200000000001</v>
      </c>
      <c r="H47" s="15">
        <v>80</v>
      </c>
      <c r="I47" s="16">
        <v>82</v>
      </c>
      <c r="J47" s="16">
        <v>30</v>
      </c>
      <c r="K47" s="16">
        <f t="shared" si="4"/>
        <v>64</v>
      </c>
      <c r="L47" s="16">
        <f t="shared" si="5"/>
        <v>0.11082251082251082</v>
      </c>
      <c r="M47" s="44"/>
      <c r="N47" s="46"/>
      <c r="O47" s="22"/>
      <c r="P47" s="22"/>
    </row>
    <row r="48" spans="1:16" x14ac:dyDescent="0.2">
      <c r="A48" s="14">
        <f t="shared" si="2"/>
        <v>44</v>
      </c>
      <c r="B48" s="40" t="s">
        <v>71</v>
      </c>
      <c r="C48" s="40" t="s">
        <v>30</v>
      </c>
      <c r="D48" s="40">
        <v>400</v>
      </c>
      <c r="E48" s="40">
        <v>577.5</v>
      </c>
      <c r="F48" s="40">
        <v>23.1</v>
      </c>
      <c r="G48" s="15">
        <f t="shared" si="3"/>
        <v>69.130800000000008</v>
      </c>
      <c r="H48" s="15">
        <v>106</v>
      </c>
      <c r="I48" s="16">
        <v>103</v>
      </c>
      <c r="J48" s="16">
        <v>124</v>
      </c>
      <c r="K48" s="16">
        <f t="shared" si="4"/>
        <v>111</v>
      </c>
      <c r="L48" s="16">
        <f t="shared" si="5"/>
        <v>0.19220779220779222</v>
      </c>
      <c r="M48" s="43">
        <f>(400*0.85-G48-G49)*0.7</f>
        <v>103.14303999999998</v>
      </c>
      <c r="N48" s="45">
        <f t="shared" si="1"/>
        <v>121.34475294117645</v>
      </c>
      <c r="O48" s="22"/>
      <c r="P48" s="22"/>
    </row>
    <row r="49" spans="1:16" x14ac:dyDescent="0.2">
      <c r="A49" s="14">
        <f t="shared" si="2"/>
        <v>45</v>
      </c>
      <c r="B49" s="40" t="s">
        <v>72</v>
      </c>
      <c r="C49" s="40" t="s">
        <v>19</v>
      </c>
      <c r="D49" s="40">
        <v>400</v>
      </c>
      <c r="E49" s="40">
        <f t="shared" si="0"/>
        <v>577.5</v>
      </c>
      <c r="F49" s="40">
        <v>23.1</v>
      </c>
      <c r="G49" s="15">
        <f t="shared" si="3"/>
        <v>123.52200000000001</v>
      </c>
      <c r="H49" s="15">
        <v>197</v>
      </c>
      <c r="I49" s="16">
        <v>220</v>
      </c>
      <c r="J49" s="16">
        <v>178</v>
      </c>
      <c r="K49" s="16">
        <f t="shared" si="4"/>
        <v>198.33333333333334</v>
      </c>
      <c r="L49" s="16">
        <f t="shared" si="5"/>
        <v>0.34343434343434343</v>
      </c>
      <c r="M49" s="44"/>
      <c r="N49" s="46"/>
      <c r="O49" s="22"/>
      <c r="P49" s="22"/>
    </row>
    <row r="50" spans="1:16" x14ac:dyDescent="0.2">
      <c r="A50" s="14">
        <f t="shared" si="2"/>
        <v>46</v>
      </c>
      <c r="B50" s="40" t="s">
        <v>73</v>
      </c>
      <c r="C50" s="40" t="s">
        <v>35</v>
      </c>
      <c r="D50" s="40">
        <v>630</v>
      </c>
      <c r="E50" s="40">
        <f>F50*25</f>
        <v>910</v>
      </c>
      <c r="F50" s="40">
        <v>36.4</v>
      </c>
      <c r="G50" s="15">
        <f t="shared" si="3"/>
        <v>48.163199999999996</v>
      </c>
      <c r="H50" s="15">
        <v>74</v>
      </c>
      <c r="I50" s="16">
        <v>81</v>
      </c>
      <c r="J50" s="16">
        <v>77</v>
      </c>
      <c r="K50" s="16">
        <f t="shared" si="4"/>
        <v>77.333333333333329</v>
      </c>
      <c r="L50" s="16">
        <f t="shared" si="5"/>
        <v>8.4981684981684971E-2</v>
      </c>
      <c r="M50" s="50">
        <f>(630*0.85-G50-G51)*0.7</f>
        <v>298.55699999999996</v>
      </c>
      <c r="N50" s="45">
        <f t="shared" si="1"/>
        <v>351.24352941176465</v>
      </c>
      <c r="O50" s="22"/>
      <c r="P50" s="22"/>
    </row>
    <row r="51" spans="1:16" x14ac:dyDescent="0.2">
      <c r="A51" s="14">
        <f t="shared" si="2"/>
        <v>47</v>
      </c>
      <c r="B51" s="40" t="s">
        <v>74</v>
      </c>
      <c r="C51" s="40" t="s">
        <v>35</v>
      </c>
      <c r="D51" s="40">
        <v>630</v>
      </c>
      <c r="E51" s="40">
        <f>F51*25</f>
        <v>910</v>
      </c>
      <c r="F51" s="40">
        <v>36.4</v>
      </c>
      <c r="G51" s="15">
        <f t="shared" si="3"/>
        <v>60.826800000000006</v>
      </c>
      <c r="H51" s="15">
        <v>107</v>
      </c>
      <c r="I51" s="16">
        <v>89</v>
      </c>
      <c r="J51" s="16">
        <v>97</v>
      </c>
      <c r="K51" s="16">
        <f t="shared" si="4"/>
        <v>97.666666666666671</v>
      </c>
      <c r="L51" s="16">
        <f t="shared" si="5"/>
        <v>0.10732600732600733</v>
      </c>
      <c r="M51" s="51"/>
      <c r="N51" s="46"/>
      <c r="O51" s="22"/>
      <c r="P51" s="22"/>
    </row>
    <row r="52" spans="1:16" x14ac:dyDescent="0.2">
      <c r="A52" s="14">
        <f t="shared" si="2"/>
        <v>48</v>
      </c>
      <c r="B52" s="40" t="s">
        <v>76</v>
      </c>
      <c r="C52" s="40" t="s">
        <v>19</v>
      </c>
      <c r="D52" s="40">
        <v>400</v>
      </c>
      <c r="E52" s="40">
        <f t="shared" si="0"/>
        <v>577.5</v>
      </c>
      <c r="F52" s="40">
        <v>23.1</v>
      </c>
      <c r="G52" s="15">
        <f t="shared" si="3"/>
        <v>39.651600000000002</v>
      </c>
      <c r="H52" s="15">
        <v>71</v>
      </c>
      <c r="I52" s="16">
        <v>88</v>
      </c>
      <c r="J52" s="16">
        <v>32</v>
      </c>
      <c r="K52" s="16">
        <f t="shared" si="4"/>
        <v>63.666666666666664</v>
      </c>
      <c r="L52" s="16">
        <f t="shared" si="5"/>
        <v>0.11024531024531024</v>
      </c>
      <c r="M52" s="18">
        <f>(400*0.85-G52)*0.7</f>
        <v>210.24387999999996</v>
      </c>
      <c r="N52" s="15">
        <f t="shared" si="1"/>
        <v>247.34574117647054</v>
      </c>
      <c r="O52" s="22"/>
      <c r="P52" s="22"/>
    </row>
    <row r="53" spans="1:16" x14ac:dyDescent="0.2">
      <c r="A53" s="14">
        <f t="shared" si="2"/>
        <v>49</v>
      </c>
      <c r="B53" s="40" t="s">
        <v>77</v>
      </c>
      <c r="C53" s="40" t="s">
        <v>75</v>
      </c>
      <c r="D53" s="40">
        <v>400</v>
      </c>
      <c r="E53" s="40">
        <f t="shared" si="0"/>
        <v>577.5</v>
      </c>
      <c r="F53" s="40">
        <v>23.1</v>
      </c>
      <c r="G53" s="15">
        <f t="shared" si="3"/>
        <v>20.967600000000001</v>
      </c>
      <c r="H53" s="15">
        <v>27</v>
      </c>
      <c r="I53" s="16">
        <v>36</v>
      </c>
      <c r="J53" s="16">
        <v>38</v>
      </c>
      <c r="K53" s="16">
        <f t="shared" si="4"/>
        <v>33.666666666666664</v>
      </c>
      <c r="L53" s="16">
        <f t="shared" si="5"/>
        <v>5.8297258297258292E-2</v>
      </c>
      <c r="M53" s="43">
        <f>(400*0.85-G53-G54)*0.7</f>
        <v>212.56899999999999</v>
      </c>
      <c r="N53" s="45">
        <f t="shared" si="1"/>
        <v>250.08117647058822</v>
      </c>
      <c r="O53" s="22"/>
      <c r="P53" s="22"/>
    </row>
    <row r="54" spans="1:16" x14ac:dyDescent="0.2">
      <c r="A54" s="14">
        <f t="shared" si="2"/>
        <v>50</v>
      </c>
      <c r="B54" s="40" t="s">
        <v>78</v>
      </c>
      <c r="C54" s="40" t="s">
        <v>75</v>
      </c>
      <c r="D54" s="40">
        <v>400</v>
      </c>
      <c r="E54" s="40">
        <f t="shared" si="0"/>
        <v>577.5</v>
      </c>
      <c r="F54" s="40">
        <v>23.1</v>
      </c>
      <c r="G54" s="15">
        <f t="shared" si="3"/>
        <v>15.362400000000001</v>
      </c>
      <c r="H54" s="15">
        <v>26</v>
      </c>
      <c r="I54" s="16">
        <v>25</v>
      </c>
      <c r="J54" s="16">
        <v>23</v>
      </c>
      <c r="K54" s="16">
        <f t="shared" si="4"/>
        <v>24.666666666666668</v>
      </c>
      <c r="L54" s="16">
        <f t="shared" si="5"/>
        <v>4.2712842712842716E-2</v>
      </c>
      <c r="M54" s="44"/>
      <c r="N54" s="46"/>
      <c r="O54" s="22"/>
      <c r="P54" s="22"/>
    </row>
    <row r="55" spans="1:16" x14ac:dyDescent="0.2">
      <c r="A55" s="14">
        <f t="shared" si="2"/>
        <v>51</v>
      </c>
      <c r="B55" s="40" t="s">
        <v>79</v>
      </c>
      <c r="C55" s="40" t="s">
        <v>30</v>
      </c>
      <c r="D55" s="40">
        <v>400</v>
      </c>
      <c r="E55" s="40">
        <f t="shared" si="0"/>
        <v>577.5</v>
      </c>
      <c r="F55" s="40">
        <v>23.1</v>
      </c>
      <c r="G55" s="15">
        <f t="shared" si="3"/>
        <v>28.856400000000001</v>
      </c>
      <c r="H55" s="15">
        <v>33</v>
      </c>
      <c r="I55" s="16">
        <v>53</v>
      </c>
      <c r="J55" s="16">
        <v>53</v>
      </c>
      <c r="K55" s="16">
        <f t="shared" si="4"/>
        <v>46.333333333333336</v>
      </c>
      <c r="L55" s="16">
        <f t="shared" si="5"/>
        <v>8.0230880230880236E-2</v>
      </c>
      <c r="M55" s="43">
        <f>(400*0.85-G55-G56)*0.7</f>
        <v>166.35723999999996</v>
      </c>
      <c r="N55" s="45">
        <f t="shared" si="1"/>
        <v>195.71439999999996</v>
      </c>
      <c r="O55" s="22"/>
      <c r="P55" s="22"/>
    </row>
    <row r="56" spans="1:16" x14ac:dyDescent="0.2">
      <c r="A56" s="14">
        <f t="shared" si="2"/>
        <v>52</v>
      </c>
      <c r="B56" s="40" t="s">
        <v>80</v>
      </c>
      <c r="C56" s="40" t="s">
        <v>30</v>
      </c>
      <c r="D56" s="40">
        <v>400</v>
      </c>
      <c r="E56" s="40">
        <f t="shared" si="0"/>
        <v>577.5</v>
      </c>
      <c r="F56" s="40">
        <v>23.1</v>
      </c>
      <c r="G56" s="15">
        <f t="shared" si="3"/>
        <v>73.490400000000008</v>
      </c>
      <c r="H56" s="15">
        <v>140</v>
      </c>
      <c r="I56" s="16">
        <v>102</v>
      </c>
      <c r="J56" s="16">
        <v>112</v>
      </c>
      <c r="K56" s="16">
        <f t="shared" si="4"/>
        <v>118</v>
      </c>
      <c r="L56" s="16">
        <f t="shared" si="5"/>
        <v>0.20432900432900433</v>
      </c>
      <c r="M56" s="44"/>
      <c r="N56" s="46"/>
      <c r="O56" s="22"/>
      <c r="P56" s="22"/>
    </row>
    <row r="57" spans="1:16" x14ac:dyDescent="0.2">
      <c r="A57" s="14">
        <f t="shared" si="2"/>
        <v>53</v>
      </c>
      <c r="B57" s="40" t="s">
        <v>81</v>
      </c>
      <c r="C57" s="40" t="s">
        <v>55</v>
      </c>
      <c r="D57" s="40">
        <v>250</v>
      </c>
      <c r="E57" s="40">
        <f t="shared" si="0"/>
        <v>362.5</v>
      </c>
      <c r="F57" s="40">
        <v>14.5</v>
      </c>
      <c r="G57" s="15">
        <f t="shared" si="3"/>
        <v>7.4736000000000002</v>
      </c>
      <c r="H57" s="15">
        <v>4</v>
      </c>
      <c r="I57" s="16">
        <v>20</v>
      </c>
      <c r="J57" s="16">
        <v>12</v>
      </c>
      <c r="K57" s="16">
        <f t="shared" si="4"/>
        <v>12</v>
      </c>
      <c r="L57" s="16">
        <f t="shared" si="5"/>
        <v>3.310344827586207E-2</v>
      </c>
      <c r="M57" s="43">
        <f>(250*0.85-G57-G58)*0.7</f>
        <v>130.58499999999998</v>
      </c>
      <c r="N57" s="45">
        <f t="shared" si="1"/>
        <v>153.62941176470585</v>
      </c>
      <c r="O57" s="22"/>
      <c r="P57" s="22"/>
    </row>
    <row r="58" spans="1:16" x14ac:dyDescent="0.2">
      <c r="A58" s="14">
        <f t="shared" si="2"/>
        <v>54</v>
      </c>
      <c r="B58" s="40" t="s">
        <v>82</v>
      </c>
      <c r="C58" s="40" t="s">
        <v>55</v>
      </c>
      <c r="D58" s="40">
        <v>250</v>
      </c>
      <c r="E58" s="40">
        <f t="shared" si="0"/>
        <v>362.5</v>
      </c>
      <c r="F58" s="40">
        <v>14.5</v>
      </c>
      <c r="G58" s="15">
        <f t="shared" si="3"/>
        <v>18.476400000000002</v>
      </c>
      <c r="H58" s="15">
        <v>32</v>
      </c>
      <c r="I58" s="16">
        <v>34</v>
      </c>
      <c r="J58" s="16">
        <v>23</v>
      </c>
      <c r="K58" s="16">
        <f t="shared" si="4"/>
        <v>29.666666666666668</v>
      </c>
      <c r="L58" s="16">
        <f t="shared" si="5"/>
        <v>8.1839080459770119E-2</v>
      </c>
      <c r="M58" s="44"/>
      <c r="N58" s="46"/>
      <c r="O58" s="22"/>
      <c r="P58" s="22"/>
    </row>
    <row r="59" spans="1:16" x14ac:dyDescent="0.2">
      <c r="A59" s="14">
        <f t="shared" si="2"/>
        <v>55</v>
      </c>
      <c r="B59" s="40" t="s">
        <v>83</v>
      </c>
      <c r="C59" s="40" t="s">
        <v>84</v>
      </c>
      <c r="D59" s="40">
        <v>160</v>
      </c>
      <c r="E59" s="40">
        <f t="shared" si="0"/>
        <v>229.99999999999997</v>
      </c>
      <c r="F59" s="40">
        <v>9.1999999999999993</v>
      </c>
      <c r="G59" s="15">
        <f t="shared" si="3"/>
        <v>11.2104</v>
      </c>
      <c r="H59" s="15">
        <v>18</v>
      </c>
      <c r="I59" s="16">
        <v>8</v>
      </c>
      <c r="J59" s="16">
        <v>28</v>
      </c>
      <c r="K59" s="16">
        <f t="shared" si="4"/>
        <v>18</v>
      </c>
      <c r="L59" s="16">
        <f t="shared" si="5"/>
        <v>7.8260869565217397E-2</v>
      </c>
      <c r="M59" s="18">
        <f>(160*0.85-G59)*0.7</f>
        <v>87.352720000000005</v>
      </c>
      <c r="N59" s="15">
        <f t="shared" si="1"/>
        <v>102.76790588235295</v>
      </c>
      <c r="O59" s="22"/>
      <c r="P59" s="22"/>
    </row>
    <row r="60" spans="1:16" x14ac:dyDescent="0.2">
      <c r="A60" s="14">
        <f t="shared" si="2"/>
        <v>56</v>
      </c>
      <c r="B60" s="40" t="s">
        <v>85</v>
      </c>
      <c r="C60" s="40" t="s">
        <v>84</v>
      </c>
      <c r="D60" s="40">
        <v>160</v>
      </c>
      <c r="E60" s="40">
        <f t="shared" si="0"/>
        <v>229.99999999999997</v>
      </c>
      <c r="F60" s="40">
        <v>9.1999999999999993</v>
      </c>
      <c r="G60" s="15">
        <f t="shared" si="3"/>
        <v>2.1798000000000002</v>
      </c>
      <c r="H60" s="15">
        <v>4</v>
      </c>
      <c r="I60" s="16">
        <v>4</v>
      </c>
      <c r="J60" s="16">
        <v>2.5</v>
      </c>
      <c r="K60" s="16">
        <f t="shared" si="4"/>
        <v>3.5</v>
      </c>
      <c r="L60" s="16">
        <f t="shared" si="5"/>
        <v>1.5217391304347828E-2</v>
      </c>
      <c r="M60" s="18">
        <f>(160*0.85-G60)*0.7</f>
        <v>93.674139999999994</v>
      </c>
      <c r="N60" s="15">
        <f t="shared" si="1"/>
        <v>110.20487058823529</v>
      </c>
      <c r="O60" s="22"/>
      <c r="P60" s="22"/>
    </row>
    <row r="61" spans="1:16" x14ac:dyDescent="0.2">
      <c r="A61" s="14">
        <f t="shared" si="2"/>
        <v>57</v>
      </c>
      <c r="B61" s="40" t="s">
        <v>86</v>
      </c>
      <c r="C61" s="40" t="s">
        <v>19</v>
      </c>
      <c r="D61" s="40">
        <v>400</v>
      </c>
      <c r="E61" s="40">
        <f t="shared" si="0"/>
        <v>577.5</v>
      </c>
      <c r="F61" s="40">
        <v>23.1</v>
      </c>
      <c r="G61" s="15">
        <f t="shared" si="3"/>
        <v>26.7804</v>
      </c>
      <c r="H61" s="15">
        <v>48</v>
      </c>
      <c r="I61" s="16">
        <v>48</v>
      </c>
      <c r="J61" s="16">
        <v>33</v>
      </c>
      <c r="K61" s="16">
        <f t="shared" si="4"/>
        <v>43</v>
      </c>
      <c r="L61" s="16">
        <f t="shared" si="5"/>
        <v>7.4458874458874461E-2</v>
      </c>
      <c r="M61" s="43">
        <f>(400*0.85-G61-G62)*0.7</f>
        <v>218.38179999999997</v>
      </c>
      <c r="N61" s="45">
        <f t="shared" si="1"/>
        <v>256.9197647058823</v>
      </c>
      <c r="O61" s="22"/>
      <c r="P61" s="22"/>
    </row>
    <row r="62" spans="1:16" x14ac:dyDescent="0.2">
      <c r="A62" s="14">
        <f t="shared" si="2"/>
        <v>58</v>
      </c>
      <c r="B62" s="40" t="s">
        <v>87</v>
      </c>
      <c r="C62" s="40" t="s">
        <v>19</v>
      </c>
      <c r="D62" s="40">
        <v>400</v>
      </c>
      <c r="E62" s="40">
        <f t="shared" si="0"/>
        <v>577.5</v>
      </c>
      <c r="F62" s="40">
        <v>23.1</v>
      </c>
      <c r="G62" s="15">
        <f t="shared" si="3"/>
        <v>1.2456</v>
      </c>
      <c r="H62" s="15">
        <v>0</v>
      </c>
      <c r="I62" s="16">
        <v>0</v>
      </c>
      <c r="J62" s="16">
        <v>6</v>
      </c>
      <c r="K62" s="16">
        <f t="shared" si="4"/>
        <v>2</v>
      </c>
      <c r="L62" s="16">
        <f t="shared" si="5"/>
        <v>3.4632034632034632E-3</v>
      </c>
      <c r="M62" s="44"/>
      <c r="N62" s="46"/>
      <c r="O62" s="22"/>
      <c r="P62" s="22"/>
    </row>
    <row r="63" spans="1:16" x14ac:dyDescent="0.2">
      <c r="A63" s="14">
        <v>59</v>
      </c>
      <c r="B63" s="40" t="s">
        <v>88</v>
      </c>
      <c r="C63" s="40" t="s">
        <v>89</v>
      </c>
      <c r="D63" s="40">
        <v>160</v>
      </c>
      <c r="E63" s="40">
        <f t="shared" si="0"/>
        <v>229.99999999999997</v>
      </c>
      <c r="F63" s="40">
        <v>9.1999999999999993</v>
      </c>
      <c r="G63" s="15">
        <f t="shared" si="3"/>
        <v>7.4736000000000002</v>
      </c>
      <c r="H63" s="15">
        <v>8</v>
      </c>
      <c r="I63" s="16">
        <v>17</v>
      </c>
      <c r="J63" s="16">
        <v>11</v>
      </c>
      <c r="K63" s="16">
        <f t="shared" si="4"/>
        <v>12</v>
      </c>
      <c r="L63" s="16">
        <f t="shared" si="5"/>
        <v>5.2173913043478265E-2</v>
      </c>
      <c r="M63" s="18">
        <f>(160*0.85-G63)*0.7</f>
        <v>89.968479999999985</v>
      </c>
      <c r="N63" s="15">
        <f t="shared" si="1"/>
        <v>105.84527058823528</v>
      </c>
      <c r="O63" s="22"/>
      <c r="P63" s="22"/>
    </row>
    <row r="64" spans="1:16" x14ac:dyDescent="0.2">
      <c r="A64" s="38">
        <v>60</v>
      </c>
      <c r="B64" s="40" t="s">
        <v>176</v>
      </c>
      <c r="C64" s="40" t="s">
        <v>177</v>
      </c>
      <c r="D64" s="40">
        <v>25</v>
      </c>
      <c r="E64" s="40">
        <f t="shared" si="0"/>
        <v>0</v>
      </c>
      <c r="F64" s="40"/>
      <c r="G64" s="15">
        <f t="shared" si="3"/>
        <v>0</v>
      </c>
      <c r="H64" s="15"/>
      <c r="I64" s="16"/>
      <c r="J64" s="16"/>
      <c r="K64" s="16">
        <f t="shared" si="4"/>
        <v>0</v>
      </c>
      <c r="L64" s="16"/>
      <c r="M64" s="18"/>
      <c r="N64" s="15"/>
      <c r="O64" s="22"/>
      <c r="P64" s="22"/>
    </row>
    <row r="65" spans="1:17" x14ac:dyDescent="0.2">
      <c r="A65" s="38">
        <v>61</v>
      </c>
      <c r="B65" s="40" t="s">
        <v>178</v>
      </c>
      <c r="C65" s="40" t="s">
        <v>179</v>
      </c>
      <c r="D65" s="40">
        <v>200</v>
      </c>
      <c r="E65" s="40">
        <f t="shared" si="0"/>
        <v>0</v>
      </c>
      <c r="F65" s="40"/>
      <c r="G65" s="15">
        <f t="shared" si="3"/>
        <v>0</v>
      </c>
      <c r="H65" s="15"/>
      <c r="I65" s="16"/>
      <c r="J65" s="16"/>
      <c r="K65" s="16">
        <f t="shared" si="4"/>
        <v>0</v>
      </c>
      <c r="L65" s="16"/>
      <c r="M65" s="18"/>
      <c r="N65" s="15"/>
      <c r="O65" s="22"/>
      <c r="P65" s="22"/>
    </row>
    <row r="66" spans="1:17" x14ac:dyDescent="0.2">
      <c r="A66" s="14"/>
      <c r="B66" s="39" t="s">
        <v>90</v>
      </c>
      <c r="C66" s="40"/>
      <c r="D66" s="39">
        <f>SUM(D5:D65)</f>
        <v>23095</v>
      </c>
      <c r="E66" s="39">
        <f>SUM(E5:E63)</f>
        <v>33109.9</v>
      </c>
      <c r="F66" s="40"/>
      <c r="G66" s="40"/>
      <c r="H66" s="40"/>
      <c r="I66" s="40"/>
      <c r="J66" s="40"/>
      <c r="K66" s="4">
        <f>SUM(K5:K63)</f>
        <v>3585.3999999999996</v>
      </c>
      <c r="L66" s="4">
        <f>K66/E66</f>
        <v>0.10828785348188909</v>
      </c>
      <c r="M66" s="6">
        <f>SUM(M5:M63)/2</f>
        <v>3606.5795079999989</v>
      </c>
      <c r="N66" s="6">
        <f>SUM(N5:N63)/2</f>
        <v>4243.0347152941176</v>
      </c>
      <c r="O66" s="24"/>
      <c r="P66" s="22"/>
    </row>
    <row r="67" spans="1:17" x14ac:dyDescent="0.2">
      <c r="A67" s="14"/>
      <c r="B67" s="47" t="s">
        <v>91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25"/>
      <c r="O67" s="22"/>
      <c r="P67" s="22"/>
    </row>
    <row r="68" spans="1:17" x14ac:dyDescent="0.2">
      <c r="A68" s="5">
        <v>1</v>
      </c>
      <c r="B68" s="1" t="s">
        <v>92</v>
      </c>
      <c r="C68" s="1" t="s">
        <v>93</v>
      </c>
      <c r="D68" s="1">
        <v>10000</v>
      </c>
      <c r="E68" s="2">
        <v>916</v>
      </c>
      <c r="F68" s="2">
        <f>D68/1.73/35</f>
        <v>165.15276630883568</v>
      </c>
      <c r="G68" s="26">
        <v>3253</v>
      </c>
      <c r="H68" s="27">
        <v>331</v>
      </c>
      <c r="I68" s="28">
        <v>331</v>
      </c>
      <c r="J68" s="29">
        <v>331</v>
      </c>
      <c r="K68" s="3">
        <f>G68/(1.73*6.3*0.9)</f>
        <v>331.63083259422376</v>
      </c>
      <c r="L68" s="4">
        <f>K68*1.3/E68</f>
        <v>0.47065511176036123</v>
      </c>
      <c r="M68" s="48">
        <f>(E68*(1-(L68+L69)))*1.73*0.9*6.3</f>
        <v>1731.1355999999992</v>
      </c>
      <c r="N68" s="48">
        <f t="shared" ref="N68:N98" si="7">M68/0.85</f>
        <v>2036.6301176470579</v>
      </c>
      <c r="O68" s="22"/>
      <c r="P68" s="22"/>
    </row>
    <row r="69" spans="1:17" x14ac:dyDescent="0.2">
      <c r="A69" s="5">
        <f t="shared" ref="A69:A130" si="8">A68+1</f>
        <v>2</v>
      </c>
      <c r="B69" s="39" t="s">
        <v>94</v>
      </c>
      <c r="C69" s="39" t="s">
        <v>93</v>
      </c>
      <c r="D69" s="39">
        <v>10000</v>
      </c>
      <c r="E69" s="6">
        <v>916</v>
      </c>
      <c r="F69" s="6">
        <f>D69/1.73/35</f>
        <v>165.15276630883568</v>
      </c>
      <c r="G69" s="30">
        <v>2327</v>
      </c>
      <c r="H69" s="31">
        <v>237</v>
      </c>
      <c r="I69" s="32">
        <v>237</v>
      </c>
      <c r="J69" s="33">
        <v>237</v>
      </c>
      <c r="K69" s="7">
        <f>G69/(1.73*6.3*0.9)</f>
        <v>237.22869580287696</v>
      </c>
      <c r="L69" s="4">
        <f>K69*1.3/E69</f>
        <v>0.33667828006958522</v>
      </c>
      <c r="M69" s="49"/>
      <c r="N69" s="49"/>
      <c r="O69" s="22"/>
      <c r="P69" s="22"/>
    </row>
    <row r="70" spans="1:17" x14ac:dyDescent="0.2">
      <c r="A70" s="14">
        <f t="shared" si="8"/>
        <v>3</v>
      </c>
      <c r="B70" s="8" t="s">
        <v>26</v>
      </c>
      <c r="C70" s="8" t="s">
        <v>95</v>
      </c>
      <c r="D70" s="8">
        <v>630</v>
      </c>
      <c r="E70" s="8">
        <f t="shared" ref="E70:E82" si="9">F70*15</f>
        <v>910.5</v>
      </c>
      <c r="F70" s="8">
        <v>60.7</v>
      </c>
      <c r="G70" s="9">
        <f>1.73*0.4*0.9*K70</f>
        <v>184.5564</v>
      </c>
      <c r="H70" s="9">
        <v>314</v>
      </c>
      <c r="I70" s="10">
        <v>330</v>
      </c>
      <c r="J70" s="10">
        <v>245</v>
      </c>
      <c r="K70" s="10">
        <f>(H70+I70+J70)/3</f>
        <v>296.33333333333331</v>
      </c>
      <c r="L70" s="10">
        <f t="shared" ref="L70:L133" si="10">K70/E70</f>
        <v>0.32546220025626943</v>
      </c>
      <c r="M70" s="41">
        <f>(630*0.85-G70-G71)*0.7</f>
        <v>160.06703999999996</v>
      </c>
      <c r="N70" s="41">
        <f t="shared" si="7"/>
        <v>188.31416470588232</v>
      </c>
      <c r="O70" s="22"/>
      <c r="P70" s="22"/>
      <c r="Q70" s="22"/>
    </row>
    <row r="71" spans="1:17" x14ac:dyDescent="0.2">
      <c r="A71" s="14">
        <f t="shared" si="8"/>
        <v>4</v>
      </c>
      <c r="B71" s="8" t="s">
        <v>28</v>
      </c>
      <c r="C71" s="8" t="s">
        <v>95</v>
      </c>
      <c r="D71" s="8">
        <v>630</v>
      </c>
      <c r="E71" s="8">
        <f t="shared" si="9"/>
        <v>910.5</v>
      </c>
      <c r="F71" s="8">
        <v>60.7</v>
      </c>
      <c r="G71" s="9">
        <f t="shared" ref="G71:G134" si="11">1.73*0.4*0.9*K71</f>
        <v>122.27640000000001</v>
      </c>
      <c r="H71" s="9">
        <v>232</v>
      </c>
      <c r="I71" s="10">
        <v>182</v>
      </c>
      <c r="J71" s="10">
        <v>175</v>
      </c>
      <c r="K71" s="10">
        <f t="shared" ref="K71:K134" si="12">(H71+I71+J71)/3</f>
        <v>196.33333333333334</v>
      </c>
      <c r="L71" s="10">
        <f t="shared" si="10"/>
        <v>0.21563243639026178</v>
      </c>
      <c r="M71" s="42"/>
      <c r="N71" s="42"/>
      <c r="O71" s="22"/>
      <c r="P71" s="22"/>
      <c r="Q71" s="22"/>
    </row>
    <row r="72" spans="1:17" x14ac:dyDescent="0.2">
      <c r="A72" s="14">
        <f t="shared" si="8"/>
        <v>5</v>
      </c>
      <c r="B72" s="8" t="s">
        <v>96</v>
      </c>
      <c r="C72" s="8" t="s">
        <v>19</v>
      </c>
      <c r="D72" s="8">
        <v>400</v>
      </c>
      <c r="E72" s="8">
        <f t="shared" si="9"/>
        <v>577.95000000000005</v>
      </c>
      <c r="F72" s="8">
        <v>38.53</v>
      </c>
      <c r="G72" s="9">
        <f t="shared" si="11"/>
        <v>68.507999999999996</v>
      </c>
      <c r="H72" s="9">
        <v>130</v>
      </c>
      <c r="I72" s="10">
        <v>87</v>
      </c>
      <c r="J72" s="10">
        <v>113</v>
      </c>
      <c r="K72" s="10">
        <f t="shared" si="12"/>
        <v>110</v>
      </c>
      <c r="L72" s="10">
        <f t="shared" si="10"/>
        <v>0.19032788303486459</v>
      </c>
      <c r="M72" s="41">
        <f>(400*0.85-G72-G73)*0.7</f>
        <v>149.79076000000001</v>
      </c>
      <c r="N72" s="41">
        <f t="shared" si="7"/>
        <v>176.22442352941178</v>
      </c>
      <c r="O72" s="22"/>
      <c r="P72" s="22"/>
      <c r="Q72" s="22"/>
    </row>
    <row r="73" spans="1:17" x14ac:dyDescent="0.2">
      <c r="A73" s="14">
        <f t="shared" si="8"/>
        <v>6</v>
      </c>
      <c r="B73" s="8" t="s">
        <v>98</v>
      </c>
      <c r="C73" s="8" t="s">
        <v>19</v>
      </c>
      <c r="D73" s="8">
        <v>400</v>
      </c>
      <c r="E73" s="8">
        <f t="shared" si="9"/>
        <v>577.95000000000005</v>
      </c>
      <c r="F73" s="8">
        <v>38.53</v>
      </c>
      <c r="G73" s="9">
        <f t="shared" si="11"/>
        <v>57.505200000000002</v>
      </c>
      <c r="H73" s="9">
        <v>93</v>
      </c>
      <c r="I73" s="10">
        <v>89</v>
      </c>
      <c r="J73" s="10">
        <v>95</v>
      </c>
      <c r="K73" s="10">
        <f t="shared" si="12"/>
        <v>92.333333333333329</v>
      </c>
      <c r="L73" s="10">
        <f t="shared" si="10"/>
        <v>0.15976007151714391</v>
      </c>
      <c r="M73" s="42"/>
      <c r="N73" s="42"/>
      <c r="O73" s="22"/>
      <c r="P73" s="22"/>
      <c r="Q73" s="22"/>
    </row>
    <row r="74" spans="1:17" x14ac:dyDescent="0.2">
      <c r="A74" s="14">
        <f t="shared" si="8"/>
        <v>7</v>
      </c>
      <c r="B74" s="8" t="s">
        <v>99</v>
      </c>
      <c r="C74" s="8" t="s">
        <v>97</v>
      </c>
      <c r="D74" s="8">
        <v>400</v>
      </c>
      <c r="E74" s="8">
        <f t="shared" si="9"/>
        <v>577.95000000000005</v>
      </c>
      <c r="F74" s="8">
        <v>38.53</v>
      </c>
      <c r="G74" s="9">
        <f t="shared" si="11"/>
        <v>82.25112</v>
      </c>
      <c r="H74" s="9">
        <v>119.6</v>
      </c>
      <c r="I74" s="10">
        <v>153.9</v>
      </c>
      <c r="J74" s="10">
        <v>122.7</v>
      </c>
      <c r="K74" s="10">
        <f t="shared" si="12"/>
        <v>132.06666666666666</v>
      </c>
      <c r="L74" s="10">
        <f t="shared" si="10"/>
        <v>0.22850880987397984</v>
      </c>
      <c r="M74" s="41">
        <f>(400*0.85-G74-G75)*0.7</f>
        <v>149.48558799999998</v>
      </c>
      <c r="N74" s="41">
        <f t="shared" si="7"/>
        <v>175.86539764705881</v>
      </c>
      <c r="O74" s="22"/>
      <c r="P74" s="22"/>
      <c r="Q74" s="22"/>
    </row>
    <row r="75" spans="1:17" x14ac:dyDescent="0.2">
      <c r="A75" s="14">
        <f t="shared" si="8"/>
        <v>8</v>
      </c>
      <c r="B75" s="8" t="s">
        <v>100</v>
      </c>
      <c r="C75" s="8" t="s">
        <v>97</v>
      </c>
      <c r="D75" s="8">
        <v>400</v>
      </c>
      <c r="E75" s="8">
        <f t="shared" si="9"/>
        <v>577.95000000000005</v>
      </c>
      <c r="F75" s="8">
        <v>38.53</v>
      </c>
      <c r="G75" s="9">
        <f t="shared" si="11"/>
        <v>44.198040000000006</v>
      </c>
      <c r="H75" s="9">
        <v>65.900000000000006</v>
      </c>
      <c r="I75" s="10">
        <v>90.6</v>
      </c>
      <c r="J75" s="10">
        <v>56.4</v>
      </c>
      <c r="K75" s="10">
        <f t="shared" si="12"/>
        <v>70.966666666666669</v>
      </c>
      <c r="L75" s="10">
        <f t="shared" si="10"/>
        <v>0.12279032211552325</v>
      </c>
      <c r="M75" s="42"/>
      <c r="N75" s="42"/>
      <c r="O75" s="22"/>
      <c r="P75" s="22"/>
      <c r="Q75" s="22"/>
    </row>
    <row r="76" spans="1:17" x14ac:dyDescent="0.2">
      <c r="A76" s="14">
        <f t="shared" si="8"/>
        <v>9</v>
      </c>
      <c r="B76" s="8" t="s">
        <v>101</v>
      </c>
      <c r="C76" s="8" t="s">
        <v>97</v>
      </c>
      <c r="D76" s="8">
        <v>400</v>
      </c>
      <c r="E76" s="8">
        <f t="shared" si="9"/>
        <v>577.95000000000005</v>
      </c>
      <c r="F76" s="8">
        <v>38.53</v>
      </c>
      <c r="G76" s="9">
        <f t="shared" si="11"/>
        <v>153.45792</v>
      </c>
      <c r="H76" s="9">
        <v>196.2</v>
      </c>
      <c r="I76" s="10">
        <v>327.39999999999998</v>
      </c>
      <c r="J76" s="10">
        <v>215.6</v>
      </c>
      <c r="K76" s="10">
        <f t="shared" si="12"/>
        <v>246.39999999999998</v>
      </c>
      <c r="L76" s="10">
        <f t="shared" si="10"/>
        <v>0.42633445799809666</v>
      </c>
      <c r="M76" s="9">
        <f>((400*0.85-G76)*0.7)</f>
        <v>130.57945599999999</v>
      </c>
      <c r="N76" s="9">
        <f t="shared" si="7"/>
        <v>153.6228894117647</v>
      </c>
      <c r="O76" s="22"/>
      <c r="P76" s="22"/>
      <c r="Q76" s="22"/>
    </row>
    <row r="77" spans="1:17" x14ac:dyDescent="0.2">
      <c r="A77" s="14">
        <f t="shared" si="8"/>
        <v>10</v>
      </c>
      <c r="B77" s="8" t="s">
        <v>102</v>
      </c>
      <c r="C77" s="8" t="s">
        <v>103</v>
      </c>
      <c r="D77" s="8">
        <v>400</v>
      </c>
      <c r="E77" s="8">
        <v>577.95000000000005</v>
      </c>
      <c r="F77" s="8">
        <v>38.53</v>
      </c>
      <c r="G77" s="9">
        <f t="shared" si="11"/>
        <v>106.0836</v>
      </c>
      <c r="H77" s="9">
        <v>196</v>
      </c>
      <c r="I77" s="10">
        <v>158</v>
      </c>
      <c r="J77" s="10">
        <v>157</v>
      </c>
      <c r="K77" s="10">
        <f t="shared" si="12"/>
        <v>170.33333333333334</v>
      </c>
      <c r="L77" s="10">
        <f t="shared" si="10"/>
        <v>0.29471984312368427</v>
      </c>
      <c r="M77" s="41">
        <f>((400*0.85-G77-G78)*0.7)</f>
        <v>131.91639999999998</v>
      </c>
      <c r="N77" s="41">
        <f t="shared" si="7"/>
        <v>155.19576470588234</v>
      </c>
      <c r="O77" s="22"/>
      <c r="P77" s="22"/>
      <c r="Q77" s="22"/>
    </row>
    <row r="78" spans="1:17" x14ac:dyDescent="0.2">
      <c r="A78" s="14">
        <f t="shared" si="8"/>
        <v>11</v>
      </c>
      <c r="B78" s="8" t="s">
        <v>104</v>
      </c>
      <c r="C78" s="8" t="s">
        <v>97</v>
      </c>
      <c r="D78" s="8">
        <v>400</v>
      </c>
      <c r="E78" s="8">
        <f t="shared" si="9"/>
        <v>577.95000000000005</v>
      </c>
      <c r="F78" s="8">
        <v>38.53</v>
      </c>
      <c r="G78" s="9">
        <f t="shared" si="11"/>
        <v>45.464400000000005</v>
      </c>
      <c r="H78" s="9">
        <v>73</v>
      </c>
      <c r="I78" s="10">
        <v>81</v>
      </c>
      <c r="J78" s="10">
        <v>65</v>
      </c>
      <c r="K78" s="10">
        <f t="shared" si="12"/>
        <v>73</v>
      </c>
      <c r="L78" s="10">
        <f t="shared" si="10"/>
        <v>0.12630850419586467</v>
      </c>
      <c r="M78" s="42"/>
      <c r="N78" s="42"/>
      <c r="O78" s="22"/>
      <c r="P78" s="22"/>
      <c r="Q78" s="22"/>
    </row>
    <row r="79" spans="1:17" x14ac:dyDescent="0.2">
      <c r="A79" s="14">
        <f t="shared" si="8"/>
        <v>12</v>
      </c>
      <c r="B79" s="8" t="s">
        <v>105</v>
      </c>
      <c r="C79" s="8" t="s">
        <v>19</v>
      </c>
      <c r="D79" s="8">
        <v>400</v>
      </c>
      <c r="E79" s="8">
        <f t="shared" si="9"/>
        <v>577.95000000000005</v>
      </c>
      <c r="F79" s="8">
        <v>38.53</v>
      </c>
      <c r="G79" s="9">
        <f t="shared" si="11"/>
        <v>122.44248</v>
      </c>
      <c r="H79" s="9">
        <v>206</v>
      </c>
      <c r="I79" s="10">
        <v>202</v>
      </c>
      <c r="J79" s="10">
        <v>181.8</v>
      </c>
      <c r="K79" s="10">
        <f t="shared" si="12"/>
        <v>196.6</v>
      </c>
      <c r="L79" s="10">
        <f t="shared" si="10"/>
        <v>0.34016783458776706</v>
      </c>
      <c r="M79" s="41">
        <f>((400*0.85-G79-G80)*0.7)</f>
        <v>74.776576000000006</v>
      </c>
      <c r="N79" s="41">
        <f t="shared" si="7"/>
        <v>87.972442352941187</v>
      </c>
      <c r="O79" s="22"/>
      <c r="P79" s="22"/>
      <c r="Q79" s="22"/>
    </row>
    <row r="80" spans="1:17" x14ac:dyDescent="0.2">
      <c r="A80" s="14">
        <f t="shared" si="8"/>
        <v>13</v>
      </c>
      <c r="B80" s="8" t="s">
        <v>106</v>
      </c>
      <c r="C80" s="8" t="s">
        <v>97</v>
      </c>
      <c r="D80" s="8">
        <v>400</v>
      </c>
      <c r="E80" s="8">
        <f t="shared" si="9"/>
        <v>577.95000000000005</v>
      </c>
      <c r="F80" s="8">
        <v>38.53</v>
      </c>
      <c r="G80" s="9">
        <f t="shared" si="11"/>
        <v>110.73383999999999</v>
      </c>
      <c r="H80" s="9">
        <v>221.9</v>
      </c>
      <c r="I80" s="10">
        <v>137.6</v>
      </c>
      <c r="J80" s="10">
        <v>173.9</v>
      </c>
      <c r="K80" s="10">
        <f t="shared" si="12"/>
        <v>177.79999999999998</v>
      </c>
      <c r="L80" s="10">
        <f t="shared" si="10"/>
        <v>0.30763906912362654</v>
      </c>
      <c r="M80" s="42"/>
      <c r="N80" s="42"/>
      <c r="O80" s="22"/>
      <c r="P80" s="22"/>
      <c r="Q80" s="22"/>
    </row>
    <row r="81" spans="1:17" x14ac:dyDescent="0.2">
      <c r="A81" s="14">
        <f t="shared" si="8"/>
        <v>14</v>
      </c>
      <c r="B81" s="8" t="s">
        <v>107</v>
      </c>
      <c r="C81" s="8" t="s">
        <v>17</v>
      </c>
      <c r="D81" s="8">
        <v>400</v>
      </c>
      <c r="E81" s="8">
        <f t="shared" si="9"/>
        <v>577.95000000000005</v>
      </c>
      <c r="F81" s="8">
        <v>38.53</v>
      </c>
      <c r="G81" s="9">
        <f t="shared" si="11"/>
        <v>117.62615999999998</v>
      </c>
      <c r="H81" s="9">
        <v>208.9</v>
      </c>
      <c r="I81" s="10">
        <v>174.5</v>
      </c>
      <c r="J81" s="10">
        <v>183.2</v>
      </c>
      <c r="K81" s="10">
        <f t="shared" si="12"/>
        <v>188.86666666666665</v>
      </c>
      <c r="L81" s="10">
        <f t="shared" si="10"/>
        <v>0.32678720765925534</v>
      </c>
      <c r="M81" s="41">
        <f>((400*0.85-G81-G82)*0.7)</f>
        <v>123.98192800000001</v>
      </c>
      <c r="N81" s="41">
        <f t="shared" si="7"/>
        <v>145.86109176470589</v>
      </c>
      <c r="O81" s="22"/>
      <c r="P81" s="22"/>
      <c r="Q81" s="22"/>
    </row>
    <row r="82" spans="1:17" x14ac:dyDescent="0.2">
      <c r="A82" s="14">
        <f t="shared" si="8"/>
        <v>15</v>
      </c>
      <c r="B82" s="8" t="s">
        <v>109</v>
      </c>
      <c r="C82" s="8" t="s">
        <v>17</v>
      </c>
      <c r="D82" s="8">
        <v>400</v>
      </c>
      <c r="E82" s="8">
        <f t="shared" si="9"/>
        <v>577.95000000000005</v>
      </c>
      <c r="F82" s="8">
        <v>38.53</v>
      </c>
      <c r="G82" s="9">
        <f t="shared" si="11"/>
        <v>45.256800000000005</v>
      </c>
      <c r="H82" s="9">
        <v>66.2</v>
      </c>
      <c r="I82" s="10">
        <v>89.1</v>
      </c>
      <c r="J82" s="10">
        <v>62.7</v>
      </c>
      <c r="K82" s="10">
        <f t="shared" si="12"/>
        <v>72.666666666666671</v>
      </c>
      <c r="L82" s="10">
        <f t="shared" si="10"/>
        <v>0.12573175303515299</v>
      </c>
      <c r="M82" s="42"/>
      <c r="N82" s="42"/>
      <c r="O82" s="22"/>
      <c r="P82" s="22"/>
      <c r="Q82" s="22"/>
    </row>
    <row r="83" spans="1:17" x14ac:dyDescent="0.2">
      <c r="A83" s="14">
        <f t="shared" si="8"/>
        <v>16</v>
      </c>
      <c r="B83" s="8" t="s">
        <v>110</v>
      </c>
      <c r="C83" s="8" t="s">
        <v>111</v>
      </c>
      <c r="D83" s="8">
        <v>630</v>
      </c>
      <c r="E83" s="8">
        <v>910.5</v>
      </c>
      <c r="F83" s="8">
        <v>60.7</v>
      </c>
      <c r="G83" s="9">
        <f t="shared" si="11"/>
        <v>96.388679999999994</v>
      </c>
      <c r="H83" s="9">
        <v>178.6</v>
      </c>
      <c r="I83" s="10">
        <v>149.69999999999999</v>
      </c>
      <c r="J83" s="10">
        <v>136</v>
      </c>
      <c r="K83" s="10">
        <f t="shared" si="12"/>
        <v>154.76666666666665</v>
      </c>
      <c r="L83" s="10">
        <f t="shared" si="10"/>
        <v>0.16997986454329123</v>
      </c>
      <c r="M83" s="9">
        <f>((630*0.85-G83)*0.7)</f>
        <v>307.37792399999995</v>
      </c>
      <c r="N83" s="9">
        <f t="shared" si="7"/>
        <v>361.62108705882349</v>
      </c>
      <c r="O83" s="22"/>
      <c r="P83" s="22"/>
      <c r="Q83" s="22"/>
    </row>
    <row r="84" spans="1:17" x14ac:dyDescent="0.2">
      <c r="A84" s="14">
        <f t="shared" si="8"/>
        <v>17</v>
      </c>
      <c r="B84" s="8" t="s">
        <v>112</v>
      </c>
      <c r="C84" s="8" t="s">
        <v>19</v>
      </c>
      <c r="D84" s="8">
        <v>400</v>
      </c>
      <c r="E84" s="8">
        <f t="shared" ref="E84:E131" si="13">F84*15</f>
        <v>577.95000000000005</v>
      </c>
      <c r="F84" s="8">
        <v>38.53</v>
      </c>
      <c r="G84" s="9">
        <f t="shared" si="11"/>
        <v>138.15780000000001</v>
      </c>
      <c r="H84" s="9">
        <v>253.7</v>
      </c>
      <c r="I84" s="10">
        <v>222.2</v>
      </c>
      <c r="J84" s="10">
        <v>189.6</v>
      </c>
      <c r="K84" s="10">
        <f t="shared" si="12"/>
        <v>221.83333333333334</v>
      </c>
      <c r="L84" s="10">
        <f t="shared" si="10"/>
        <v>0.3838278974536436</v>
      </c>
      <c r="M84" s="41">
        <f>((400*0.85-G84-G85)*0.7)</f>
        <v>105.380968</v>
      </c>
      <c r="N84" s="41">
        <f t="shared" si="7"/>
        <v>123.9776094117647</v>
      </c>
      <c r="O84" s="22"/>
      <c r="P84" s="22"/>
      <c r="Q84" s="22"/>
    </row>
    <row r="85" spans="1:17" x14ac:dyDescent="0.2">
      <c r="A85" s="14">
        <f t="shared" si="8"/>
        <v>18</v>
      </c>
      <c r="B85" s="8" t="s">
        <v>114</v>
      </c>
      <c r="C85" s="8" t="s">
        <v>19</v>
      </c>
      <c r="D85" s="8">
        <v>400</v>
      </c>
      <c r="E85" s="8">
        <f t="shared" si="13"/>
        <v>577.95000000000005</v>
      </c>
      <c r="F85" s="8">
        <v>38.53</v>
      </c>
      <c r="G85" s="9">
        <f t="shared" si="11"/>
        <v>51.297959999999996</v>
      </c>
      <c r="H85" s="9">
        <v>85.7</v>
      </c>
      <c r="I85" s="10">
        <v>54.4</v>
      </c>
      <c r="J85" s="10">
        <v>107</v>
      </c>
      <c r="K85" s="10">
        <f t="shared" si="12"/>
        <v>82.36666666666666</v>
      </c>
      <c r="L85" s="10">
        <f t="shared" si="10"/>
        <v>0.14251521181186375</v>
      </c>
      <c r="M85" s="42"/>
      <c r="N85" s="42"/>
      <c r="O85" s="22"/>
      <c r="P85" s="22"/>
      <c r="Q85" s="22"/>
    </row>
    <row r="86" spans="1:17" x14ac:dyDescent="0.2">
      <c r="A86" s="14">
        <f t="shared" si="8"/>
        <v>19</v>
      </c>
      <c r="B86" s="8" t="s">
        <v>37</v>
      </c>
      <c r="C86" s="8" t="s">
        <v>108</v>
      </c>
      <c r="D86" s="8">
        <v>400</v>
      </c>
      <c r="E86" s="8">
        <v>577.95000000000005</v>
      </c>
      <c r="F86" s="8">
        <v>38.53</v>
      </c>
      <c r="G86" s="9">
        <f t="shared" si="11"/>
        <v>13.2864</v>
      </c>
      <c r="H86" s="9">
        <v>25</v>
      </c>
      <c r="I86" s="10">
        <v>24</v>
      </c>
      <c r="J86" s="10">
        <v>15</v>
      </c>
      <c r="K86" s="10">
        <f t="shared" si="12"/>
        <v>21.333333333333332</v>
      </c>
      <c r="L86" s="10">
        <f t="shared" si="10"/>
        <v>3.6912074285549497E-2</v>
      </c>
      <c r="M86" s="41">
        <f>((400*0.85-G86-G87)*0.7)</f>
        <v>148.62819999999999</v>
      </c>
      <c r="N86" s="41">
        <f t="shared" si="7"/>
        <v>174.85670588235294</v>
      </c>
      <c r="O86" s="22"/>
      <c r="P86" s="22"/>
      <c r="Q86" s="22"/>
    </row>
    <row r="87" spans="1:17" x14ac:dyDescent="0.2">
      <c r="A87" s="14">
        <f t="shared" si="8"/>
        <v>20</v>
      </c>
      <c r="B87" s="8" t="s">
        <v>38</v>
      </c>
      <c r="C87" s="8" t="s">
        <v>97</v>
      </c>
      <c r="D87" s="8">
        <v>400</v>
      </c>
      <c r="E87" s="8">
        <f t="shared" si="13"/>
        <v>577.95000000000005</v>
      </c>
      <c r="F87" s="8">
        <v>38.53</v>
      </c>
      <c r="G87" s="9">
        <f t="shared" si="11"/>
        <v>114.38759999999999</v>
      </c>
      <c r="H87" s="9">
        <v>182</v>
      </c>
      <c r="I87" s="10">
        <v>192</v>
      </c>
      <c r="J87" s="10">
        <v>177</v>
      </c>
      <c r="K87" s="10">
        <f t="shared" si="12"/>
        <v>183.66666666666666</v>
      </c>
      <c r="L87" s="10">
        <f t="shared" si="10"/>
        <v>0.3177898895521527</v>
      </c>
      <c r="M87" s="42"/>
      <c r="N87" s="42"/>
      <c r="O87" s="22"/>
      <c r="P87" s="22"/>
      <c r="Q87" s="22"/>
    </row>
    <row r="88" spans="1:17" x14ac:dyDescent="0.2">
      <c r="A88" s="14">
        <f t="shared" si="8"/>
        <v>21</v>
      </c>
      <c r="B88" s="8" t="s">
        <v>115</v>
      </c>
      <c r="C88" s="8" t="s">
        <v>19</v>
      </c>
      <c r="D88" s="8">
        <v>400</v>
      </c>
      <c r="E88" s="8">
        <f t="shared" si="13"/>
        <v>577.95000000000005</v>
      </c>
      <c r="F88" s="8">
        <v>38.53</v>
      </c>
      <c r="G88" s="9">
        <f t="shared" si="11"/>
        <v>82.624799999999993</v>
      </c>
      <c r="H88" s="9">
        <v>170.6</v>
      </c>
      <c r="I88" s="10">
        <v>102.6</v>
      </c>
      <c r="J88" s="10">
        <v>124.8</v>
      </c>
      <c r="K88" s="10">
        <f t="shared" si="12"/>
        <v>132.66666666666666</v>
      </c>
      <c r="L88" s="10">
        <f t="shared" si="10"/>
        <v>0.22954696196326091</v>
      </c>
      <c r="M88" s="41">
        <f>((400*0.85-G88-G89)*0.7)</f>
        <v>82.914495999999986</v>
      </c>
      <c r="N88" s="41">
        <f t="shared" si="7"/>
        <v>97.546465882352933</v>
      </c>
      <c r="O88" s="22"/>
      <c r="P88" s="22"/>
      <c r="Q88" s="22"/>
    </row>
    <row r="89" spans="1:17" x14ac:dyDescent="0.2">
      <c r="A89" s="14">
        <f t="shared" si="8"/>
        <v>22</v>
      </c>
      <c r="B89" s="8" t="s">
        <v>116</v>
      </c>
      <c r="C89" s="8" t="s">
        <v>19</v>
      </c>
      <c r="D89" s="8">
        <v>400</v>
      </c>
      <c r="E89" s="8">
        <f t="shared" si="13"/>
        <v>577.95000000000005</v>
      </c>
      <c r="F89" s="8">
        <v>38.53</v>
      </c>
      <c r="G89" s="9">
        <f t="shared" si="11"/>
        <v>138.92592000000002</v>
      </c>
      <c r="H89" s="9">
        <v>212.4</v>
      </c>
      <c r="I89" s="10">
        <v>214.3</v>
      </c>
      <c r="J89" s="10">
        <v>242.5</v>
      </c>
      <c r="K89" s="10">
        <f t="shared" si="12"/>
        <v>223.06666666666669</v>
      </c>
      <c r="L89" s="10">
        <f t="shared" si="10"/>
        <v>0.38596187674827698</v>
      </c>
      <c r="M89" s="42"/>
      <c r="N89" s="42"/>
      <c r="O89" s="22"/>
      <c r="P89" s="22"/>
      <c r="Q89" s="22"/>
    </row>
    <row r="90" spans="1:17" x14ac:dyDescent="0.2">
      <c r="A90" s="14">
        <f t="shared" si="8"/>
        <v>23</v>
      </c>
      <c r="B90" s="8" t="s">
        <v>117</v>
      </c>
      <c r="C90" s="8" t="s">
        <v>97</v>
      </c>
      <c r="D90" s="8">
        <v>400</v>
      </c>
      <c r="E90" s="8">
        <f t="shared" si="13"/>
        <v>577.95000000000005</v>
      </c>
      <c r="F90" s="8">
        <v>38.53</v>
      </c>
      <c r="G90" s="9">
        <f t="shared" si="11"/>
        <v>65.580839999999995</v>
      </c>
      <c r="H90" s="9">
        <v>102</v>
      </c>
      <c r="I90" s="10">
        <v>90.3</v>
      </c>
      <c r="J90" s="10">
        <v>123.6</v>
      </c>
      <c r="K90" s="10">
        <f t="shared" si="12"/>
        <v>105.3</v>
      </c>
      <c r="L90" s="10">
        <f t="shared" si="10"/>
        <v>0.18219569166882946</v>
      </c>
      <c r="M90" s="9">
        <f>((400*0.85-G90)*0.7)</f>
        <v>192.093412</v>
      </c>
      <c r="N90" s="9">
        <f t="shared" si="7"/>
        <v>225.9922494117647</v>
      </c>
      <c r="O90" s="22"/>
      <c r="P90" s="22"/>
      <c r="Q90" s="22"/>
    </row>
    <row r="91" spans="1:17" x14ac:dyDescent="0.2">
      <c r="A91" s="14">
        <f t="shared" si="8"/>
        <v>24</v>
      </c>
      <c r="B91" s="8" t="s">
        <v>118</v>
      </c>
      <c r="C91" s="8" t="s">
        <v>97</v>
      </c>
      <c r="D91" s="8">
        <v>400</v>
      </c>
      <c r="E91" s="8">
        <f t="shared" si="13"/>
        <v>577.95000000000005</v>
      </c>
      <c r="F91" s="8">
        <v>38.53</v>
      </c>
      <c r="G91" s="9">
        <f t="shared" si="11"/>
        <v>62.321520000000007</v>
      </c>
      <c r="H91" s="9">
        <v>97.4</v>
      </c>
      <c r="I91" s="10">
        <v>98.7</v>
      </c>
      <c r="J91" s="10">
        <v>104.1</v>
      </c>
      <c r="K91" s="10">
        <f t="shared" si="12"/>
        <v>100.06666666666668</v>
      </c>
      <c r="L91" s="10">
        <f t="shared" si="10"/>
        <v>0.17314069844565563</v>
      </c>
      <c r="M91" s="41">
        <f>((400*0.85-G91-G92)*0.7)</f>
        <v>174.21905199999998</v>
      </c>
      <c r="N91" s="41">
        <f t="shared" si="7"/>
        <v>204.96359058823526</v>
      </c>
      <c r="O91" s="22"/>
      <c r="P91" s="22"/>
      <c r="Q91" s="22"/>
    </row>
    <row r="92" spans="1:17" x14ac:dyDescent="0.2">
      <c r="A92" s="14">
        <f t="shared" si="8"/>
        <v>25</v>
      </c>
      <c r="B92" s="8" t="s">
        <v>119</v>
      </c>
      <c r="C92" s="8" t="s">
        <v>19</v>
      </c>
      <c r="D92" s="8">
        <v>400</v>
      </c>
      <c r="E92" s="8">
        <f t="shared" si="13"/>
        <v>577.95000000000005</v>
      </c>
      <c r="F92" s="8">
        <v>38.53</v>
      </c>
      <c r="G92" s="9">
        <f t="shared" si="11"/>
        <v>28.794119999999996</v>
      </c>
      <c r="H92" s="9">
        <v>48.1</v>
      </c>
      <c r="I92" s="10">
        <v>58.3</v>
      </c>
      <c r="J92" s="10">
        <v>32.299999999999997</v>
      </c>
      <c r="K92" s="10">
        <f t="shared" si="12"/>
        <v>46.233333333333327</v>
      </c>
      <c r="L92" s="10">
        <f t="shared" si="10"/>
        <v>7.9995385990714291E-2</v>
      </c>
      <c r="M92" s="42"/>
      <c r="N92" s="42"/>
      <c r="O92" s="22"/>
      <c r="P92" s="22"/>
      <c r="Q92" s="22"/>
    </row>
    <row r="93" spans="1:17" x14ac:dyDescent="0.2">
      <c r="A93" s="14">
        <f t="shared" si="8"/>
        <v>26</v>
      </c>
      <c r="B93" s="8" t="s">
        <v>120</v>
      </c>
      <c r="C93" s="8" t="s">
        <v>172</v>
      </c>
      <c r="D93" s="8">
        <v>400</v>
      </c>
      <c r="E93" s="8">
        <f t="shared" si="13"/>
        <v>577.95000000000005</v>
      </c>
      <c r="F93" s="8">
        <v>38.53</v>
      </c>
      <c r="G93" s="9">
        <f t="shared" si="11"/>
        <v>68.96472</v>
      </c>
      <c r="H93" s="9">
        <v>116</v>
      </c>
      <c r="I93" s="10">
        <v>109.2</v>
      </c>
      <c r="J93" s="10">
        <v>107</v>
      </c>
      <c r="K93" s="10">
        <f t="shared" si="12"/>
        <v>110.73333333333333</v>
      </c>
      <c r="L93" s="10">
        <f t="shared" si="10"/>
        <v>0.19159673558843035</v>
      </c>
      <c r="M93" s="41">
        <f>((400*0.85-G93-G94)*0.7)</f>
        <v>164.874976</v>
      </c>
      <c r="N93" s="41">
        <f t="shared" si="7"/>
        <v>193.97056000000001</v>
      </c>
      <c r="O93" s="22"/>
      <c r="P93" s="22"/>
      <c r="Q93" s="22"/>
    </row>
    <row r="94" spans="1:17" x14ac:dyDescent="0.2">
      <c r="A94" s="14">
        <f t="shared" si="8"/>
        <v>27</v>
      </c>
      <c r="B94" s="8" t="s">
        <v>121</v>
      </c>
      <c r="C94" s="8" t="s">
        <v>172</v>
      </c>
      <c r="D94" s="8">
        <v>400</v>
      </c>
      <c r="E94" s="8">
        <f t="shared" si="13"/>
        <v>577.95000000000005</v>
      </c>
      <c r="F94" s="8">
        <v>38.53</v>
      </c>
      <c r="G94" s="9">
        <f t="shared" si="11"/>
        <v>35.499600000000001</v>
      </c>
      <c r="H94" s="9">
        <v>49</v>
      </c>
      <c r="I94" s="10">
        <v>77</v>
      </c>
      <c r="J94" s="10">
        <v>45</v>
      </c>
      <c r="K94" s="10">
        <f>(H94+I94+J94)/3</f>
        <v>57</v>
      </c>
      <c r="L94" s="10">
        <f t="shared" si="10"/>
        <v>9.8624448481702556E-2</v>
      </c>
      <c r="M94" s="42"/>
      <c r="N94" s="42"/>
      <c r="O94" s="22"/>
      <c r="P94" s="22"/>
      <c r="Q94" s="22"/>
    </row>
    <row r="95" spans="1:17" x14ac:dyDescent="0.2">
      <c r="A95" s="14">
        <f t="shared" si="8"/>
        <v>28</v>
      </c>
      <c r="B95" s="8" t="s">
        <v>122</v>
      </c>
      <c r="C95" s="8" t="s">
        <v>97</v>
      </c>
      <c r="D95" s="8">
        <v>400</v>
      </c>
      <c r="E95" s="8">
        <f t="shared" si="13"/>
        <v>577.95000000000005</v>
      </c>
      <c r="F95" s="8">
        <v>38.53</v>
      </c>
      <c r="G95" s="9">
        <f t="shared" si="11"/>
        <v>55.802880000000009</v>
      </c>
      <c r="H95" s="9">
        <v>77.900000000000006</v>
      </c>
      <c r="I95" s="10">
        <v>100.6</v>
      </c>
      <c r="J95" s="10">
        <v>90.3</v>
      </c>
      <c r="K95" s="10">
        <f t="shared" si="12"/>
        <v>89.600000000000009</v>
      </c>
      <c r="L95" s="10">
        <f t="shared" si="10"/>
        <v>0.1550307119993079</v>
      </c>
      <c r="M95" s="9">
        <f>((400*0.85-G95)*0.7)</f>
        <v>198.93798399999997</v>
      </c>
      <c r="N95" s="9">
        <f t="shared" si="7"/>
        <v>234.04468705882351</v>
      </c>
      <c r="O95" s="22"/>
      <c r="P95" s="22"/>
      <c r="Q95" s="22"/>
    </row>
    <row r="96" spans="1:17" x14ac:dyDescent="0.2">
      <c r="A96" s="14">
        <f t="shared" si="8"/>
        <v>29</v>
      </c>
      <c r="B96" s="8" t="s">
        <v>123</v>
      </c>
      <c r="C96" s="8" t="s">
        <v>19</v>
      </c>
      <c r="D96" s="8">
        <v>400</v>
      </c>
      <c r="E96" s="8">
        <f t="shared" si="13"/>
        <v>577.95000000000005</v>
      </c>
      <c r="F96" s="8">
        <v>38.53</v>
      </c>
      <c r="G96" s="9">
        <f t="shared" si="11"/>
        <v>103.1772</v>
      </c>
      <c r="H96" s="9">
        <v>187</v>
      </c>
      <c r="I96" s="10">
        <v>111</v>
      </c>
      <c r="J96" s="10">
        <v>199</v>
      </c>
      <c r="K96" s="10">
        <f t="shared" si="12"/>
        <v>165.66666666666666</v>
      </c>
      <c r="L96" s="10">
        <f t="shared" si="10"/>
        <v>0.2866453268737203</v>
      </c>
      <c r="M96" s="41">
        <f>((400*0.85-G96-G97)*0.7)</f>
        <v>121.30803999999999</v>
      </c>
      <c r="N96" s="41">
        <f t="shared" si="7"/>
        <v>142.71534117647059</v>
      </c>
      <c r="O96" s="22"/>
      <c r="P96" s="22"/>
      <c r="Q96" s="22"/>
    </row>
    <row r="97" spans="1:17" x14ac:dyDescent="0.2">
      <c r="A97" s="14">
        <f t="shared" si="8"/>
        <v>30</v>
      </c>
      <c r="B97" s="8" t="s">
        <v>124</v>
      </c>
      <c r="C97" s="8" t="s">
        <v>19</v>
      </c>
      <c r="D97" s="8">
        <v>400</v>
      </c>
      <c r="E97" s="8">
        <f t="shared" si="13"/>
        <v>577.95000000000005</v>
      </c>
      <c r="F97" s="8">
        <v>38.53</v>
      </c>
      <c r="G97" s="9">
        <f t="shared" si="11"/>
        <v>63.525600000000004</v>
      </c>
      <c r="H97" s="9">
        <v>104</v>
      </c>
      <c r="I97" s="10">
        <v>96</v>
      </c>
      <c r="J97" s="10">
        <v>106</v>
      </c>
      <c r="K97" s="10">
        <f t="shared" si="12"/>
        <v>102</v>
      </c>
      <c r="L97" s="10">
        <f t="shared" si="10"/>
        <v>0.17648585517778353</v>
      </c>
      <c r="M97" s="42"/>
      <c r="N97" s="42"/>
      <c r="O97" s="22"/>
      <c r="P97" s="22"/>
      <c r="Q97" s="22"/>
    </row>
    <row r="98" spans="1:17" x14ac:dyDescent="0.2">
      <c r="A98" s="14">
        <f t="shared" si="8"/>
        <v>31</v>
      </c>
      <c r="B98" s="8" t="s">
        <v>125</v>
      </c>
      <c r="C98" s="8" t="s">
        <v>95</v>
      </c>
      <c r="D98" s="8">
        <v>630</v>
      </c>
      <c r="E98" s="8">
        <f t="shared" si="13"/>
        <v>910.5</v>
      </c>
      <c r="F98" s="8">
        <v>60.7</v>
      </c>
      <c r="G98" s="9">
        <f t="shared" si="11"/>
        <v>75.815520000000006</v>
      </c>
      <c r="H98" s="9">
        <v>127.7</v>
      </c>
      <c r="I98" s="10">
        <v>115.7</v>
      </c>
      <c r="J98" s="10">
        <v>121.8</v>
      </c>
      <c r="K98" s="10">
        <f t="shared" si="12"/>
        <v>121.73333333333333</v>
      </c>
      <c r="L98" s="10">
        <f t="shared" si="10"/>
        <v>0.13369943254622002</v>
      </c>
      <c r="M98" s="41">
        <f>((630*0.85-G98-G99)*0.7)</f>
        <v>273.41663999999997</v>
      </c>
      <c r="N98" s="41">
        <f t="shared" si="7"/>
        <v>321.66663529411761</v>
      </c>
      <c r="O98" s="22"/>
      <c r="P98" s="22"/>
      <c r="Q98" s="22"/>
    </row>
    <row r="99" spans="1:17" x14ac:dyDescent="0.2">
      <c r="A99" s="14">
        <f t="shared" si="8"/>
        <v>32</v>
      </c>
      <c r="B99" s="8" t="s">
        <v>126</v>
      </c>
      <c r="C99" s="8" t="s">
        <v>95</v>
      </c>
      <c r="D99" s="8">
        <v>630</v>
      </c>
      <c r="E99" s="8">
        <f t="shared" si="13"/>
        <v>910.5</v>
      </c>
      <c r="F99" s="8">
        <v>60.7</v>
      </c>
      <c r="G99" s="9">
        <f t="shared" si="11"/>
        <v>69.089280000000002</v>
      </c>
      <c r="H99" s="9">
        <v>96.2</v>
      </c>
      <c r="I99" s="10">
        <v>108</v>
      </c>
      <c r="J99" s="10">
        <v>128.6</v>
      </c>
      <c r="K99" s="10">
        <f t="shared" si="12"/>
        <v>110.93333333333332</v>
      </c>
      <c r="L99" s="10">
        <f t="shared" si="10"/>
        <v>0.12183781804869119</v>
      </c>
      <c r="M99" s="42"/>
      <c r="N99" s="42"/>
      <c r="O99" s="22"/>
      <c r="P99" s="22"/>
      <c r="Q99" s="22"/>
    </row>
    <row r="100" spans="1:17" x14ac:dyDescent="0.2">
      <c r="A100" s="14">
        <f t="shared" si="8"/>
        <v>33</v>
      </c>
      <c r="B100" s="8" t="s">
        <v>127</v>
      </c>
      <c r="C100" s="8" t="s">
        <v>97</v>
      </c>
      <c r="D100" s="8">
        <v>400</v>
      </c>
      <c r="E100" s="8">
        <f t="shared" si="13"/>
        <v>577.95000000000005</v>
      </c>
      <c r="F100" s="8">
        <v>38.53</v>
      </c>
      <c r="G100" s="9">
        <f t="shared" si="11"/>
        <v>43.388400000000004</v>
      </c>
      <c r="H100" s="9">
        <v>70</v>
      </c>
      <c r="I100" s="10">
        <v>65</v>
      </c>
      <c r="J100" s="10">
        <v>74</v>
      </c>
      <c r="K100" s="10">
        <f t="shared" si="12"/>
        <v>69.666666666666671</v>
      </c>
      <c r="L100" s="10">
        <f t="shared" si="10"/>
        <v>0.12054099258874758</v>
      </c>
      <c r="M100" s="41">
        <f>((400*0.85-G100-G101)*0.7)</f>
        <v>172.31536</v>
      </c>
      <c r="N100" s="41">
        <f t="shared" ref="N100:N130" si="14">M100/0.85</f>
        <v>202.72395294117646</v>
      </c>
      <c r="O100" s="22"/>
      <c r="P100" s="22"/>
      <c r="Q100" s="22"/>
    </row>
    <row r="101" spans="1:17" x14ac:dyDescent="0.2">
      <c r="A101" s="14">
        <f t="shared" si="8"/>
        <v>34</v>
      </c>
      <c r="B101" s="8" t="s">
        <v>128</v>
      </c>
      <c r="C101" s="8" t="s">
        <v>129</v>
      </c>
      <c r="D101" s="8">
        <v>400</v>
      </c>
      <c r="E101" s="8">
        <f t="shared" si="13"/>
        <v>577.95000000000005</v>
      </c>
      <c r="F101" s="8">
        <v>38.53</v>
      </c>
      <c r="G101" s="9">
        <f t="shared" si="11"/>
        <v>50.446800000000003</v>
      </c>
      <c r="H101" s="9">
        <v>58</v>
      </c>
      <c r="I101" s="10">
        <v>94</v>
      </c>
      <c r="J101" s="10">
        <v>91</v>
      </c>
      <c r="K101" s="10">
        <f t="shared" si="12"/>
        <v>81</v>
      </c>
      <c r="L101" s="10">
        <f t="shared" si="10"/>
        <v>0.14015053205294575</v>
      </c>
      <c r="M101" s="42"/>
      <c r="N101" s="42"/>
      <c r="O101" s="22"/>
      <c r="P101" s="22"/>
      <c r="Q101" s="22"/>
    </row>
    <row r="102" spans="1:17" x14ac:dyDescent="0.2">
      <c r="A102" s="14">
        <f t="shared" si="8"/>
        <v>35</v>
      </c>
      <c r="B102" s="8" t="s">
        <v>130</v>
      </c>
      <c r="C102" s="8" t="s">
        <v>169</v>
      </c>
      <c r="D102" s="8">
        <v>400</v>
      </c>
      <c r="E102" s="8">
        <f t="shared" si="13"/>
        <v>577.95000000000005</v>
      </c>
      <c r="F102" s="8">
        <v>38.53</v>
      </c>
      <c r="G102" s="9">
        <f t="shared" si="11"/>
        <v>58.937639999999995</v>
      </c>
      <c r="H102" s="9">
        <v>110.4</v>
      </c>
      <c r="I102" s="10">
        <v>92.8</v>
      </c>
      <c r="J102" s="10">
        <v>80.7</v>
      </c>
      <c r="K102" s="10">
        <f t="shared" si="12"/>
        <v>94.633333333333326</v>
      </c>
      <c r="L102" s="10">
        <f t="shared" si="10"/>
        <v>0.16373965452605471</v>
      </c>
      <c r="M102" s="41">
        <f>((400*0.85-G102-G103)*0.7)</f>
        <v>132.148912</v>
      </c>
      <c r="N102" s="41">
        <f t="shared" si="14"/>
        <v>155.46930823529411</v>
      </c>
      <c r="O102" s="22"/>
      <c r="P102" s="22"/>
      <c r="Q102" s="22"/>
    </row>
    <row r="103" spans="1:17" x14ac:dyDescent="0.2">
      <c r="A103" s="14">
        <f t="shared" si="8"/>
        <v>36</v>
      </c>
      <c r="B103" s="8" t="s">
        <v>131</v>
      </c>
      <c r="C103" s="8" t="s">
        <v>35</v>
      </c>
      <c r="D103" s="8">
        <v>630</v>
      </c>
      <c r="E103" s="8">
        <f t="shared" si="13"/>
        <v>910.5</v>
      </c>
      <c r="F103" s="8">
        <v>60.7</v>
      </c>
      <c r="G103" s="9">
        <f t="shared" si="11"/>
        <v>92.278199999999998</v>
      </c>
      <c r="H103" s="9">
        <v>114.9</v>
      </c>
      <c r="I103" s="10">
        <v>170.9</v>
      </c>
      <c r="J103" s="10">
        <v>158.69999999999999</v>
      </c>
      <c r="K103" s="10">
        <f t="shared" si="12"/>
        <v>148.16666666666666</v>
      </c>
      <c r="L103" s="10">
        <f t="shared" si="10"/>
        <v>0.16273110012813471</v>
      </c>
      <c r="M103" s="42"/>
      <c r="N103" s="42"/>
      <c r="O103" s="22"/>
      <c r="P103" s="22"/>
      <c r="Q103" s="22"/>
    </row>
    <row r="104" spans="1:17" x14ac:dyDescent="0.2">
      <c r="A104" s="14">
        <f t="shared" si="8"/>
        <v>37</v>
      </c>
      <c r="B104" s="8" t="s">
        <v>133</v>
      </c>
      <c r="C104" s="8" t="s">
        <v>19</v>
      </c>
      <c r="D104" s="8">
        <v>400</v>
      </c>
      <c r="E104" s="8">
        <f t="shared" si="13"/>
        <v>577.95000000000005</v>
      </c>
      <c r="F104" s="8">
        <v>38.53</v>
      </c>
      <c r="G104" s="9">
        <f t="shared" si="11"/>
        <v>83.247599999999991</v>
      </c>
      <c r="H104" s="9">
        <v>131</v>
      </c>
      <c r="I104" s="10">
        <v>141</v>
      </c>
      <c r="J104" s="10">
        <v>129</v>
      </c>
      <c r="K104" s="10">
        <f t="shared" si="12"/>
        <v>133.66666666666666</v>
      </c>
      <c r="L104" s="10">
        <f t="shared" si="10"/>
        <v>0.23127721544539606</v>
      </c>
      <c r="M104" s="41">
        <f>((400*0.85-G104-G105)*0.7)</f>
        <v>136.42132000000001</v>
      </c>
      <c r="N104" s="41">
        <f t="shared" si="14"/>
        <v>160.4956705882353</v>
      </c>
      <c r="O104" s="22"/>
      <c r="P104" s="22"/>
      <c r="Q104" s="22"/>
    </row>
    <row r="105" spans="1:17" x14ac:dyDescent="0.2">
      <c r="A105" s="14">
        <f t="shared" si="8"/>
        <v>38</v>
      </c>
      <c r="B105" s="8" t="s">
        <v>134</v>
      </c>
      <c r="C105" s="8" t="s">
        <v>19</v>
      </c>
      <c r="D105" s="8">
        <v>400</v>
      </c>
      <c r="E105" s="8">
        <f t="shared" si="13"/>
        <v>577.95000000000005</v>
      </c>
      <c r="F105" s="8">
        <v>38.53</v>
      </c>
      <c r="G105" s="9">
        <f t="shared" si="11"/>
        <v>61.864800000000002</v>
      </c>
      <c r="H105" s="9">
        <v>97</v>
      </c>
      <c r="I105" s="10">
        <v>95</v>
      </c>
      <c r="J105" s="10">
        <v>106</v>
      </c>
      <c r="K105" s="10">
        <f t="shared" si="12"/>
        <v>99.333333333333329</v>
      </c>
      <c r="L105" s="10">
        <f t="shared" si="10"/>
        <v>0.17187184589208984</v>
      </c>
      <c r="M105" s="42"/>
      <c r="N105" s="42"/>
      <c r="O105" s="22"/>
      <c r="P105" s="22"/>
      <c r="Q105" s="22"/>
    </row>
    <row r="106" spans="1:17" x14ac:dyDescent="0.2">
      <c r="A106" s="14">
        <f t="shared" si="8"/>
        <v>39</v>
      </c>
      <c r="B106" s="8" t="s">
        <v>135</v>
      </c>
      <c r="C106" s="8" t="s">
        <v>97</v>
      </c>
      <c r="D106" s="8">
        <v>400</v>
      </c>
      <c r="E106" s="8">
        <f t="shared" si="13"/>
        <v>577.95000000000005</v>
      </c>
      <c r="F106" s="8">
        <v>38.53</v>
      </c>
      <c r="G106" s="9">
        <f t="shared" si="11"/>
        <v>107.20464</v>
      </c>
      <c r="H106" s="9">
        <v>151.5</v>
      </c>
      <c r="I106" s="10">
        <v>179.4</v>
      </c>
      <c r="J106" s="10">
        <v>185.5</v>
      </c>
      <c r="K106" s="10">
        <f t="shared" si="12"/>
        <v>172.13333333333333</v>
      </c>
      <c r="L106" s="10">
        <f t="shared" si="10"/>
        <v>0.2978342993915275</v>
      </c>
      <c r="M106" s="41">
        <f>((400*0.85-G106-G107)*0.7)</f>
        <v>117.70410400000002</v>
      </c>
      <c r="N106" s="41">
        <f t="shared" si="14"/>
        <v>138.47541647058824</v>
      </c>
      <c r="O106" s="22"/>
      <c r="P106" s="22"/>
      <c r="Q106" s="22"/>
    </row>
    <row r="107" spans="1:17" x14ac:dyDescent="0.2">
      <c r="A107" s="14">
        <f t="shared" si="8"/>
        <v>40</v>
      </c>
      <c r="B107" s="8" t="s">
        <v>136</v>
      </c>
      <c r="C107" s="8" t="s">
        <v>19</v>
      </c>
      <c r="D107" s="8">
        <v>400</v>
      </c>
      <c r="E107" s="8">
        <f t="shared" si="13"/>
        <v>577.95000000000005</v>
      </c>
      <c r="F107" s="8">
        <v>38.53</v>
      </c>
      <c r="G107" s="9">
        <f t="shared" si="11"/>
        <v>64.646640000000005</v>
      </c>
      <c r="H107" s="9">
        <v>107.3</v>
      </c>
      <c r="I107" s="10">
        <v>113.6</v>
      </c>
      <c r="J107" s="10">
        <v>90.5</v>
      </c>
      <c r="K107" s="10">
        <f t="shared" si="12"/>
        <v>103.8</v>
      </c>
      <c r="L107" s="10">
        <f t="shared" si="10"/>
        <v>0.17960031144562677</v>
      </c>
      <c r="M107" s="42"/>
      <c r="N107" s="42"/>
      <c r="O107" s="22"/>
      <c r="P107" s="22"/>
      <c r="Q107" s="22"/>
    </row>
    <row r="108" spans="1:17" x14ac:dyDescent="0.2">
      <c r="A108" s="14">
        <f t="shared" si="8"/>
        <v>41</v>
      </c>
      <c r="B108" s="8" t="s">
        <v>137</v>
      </c>
      <c r="C108" s="8" t="s">
        <v>113</v>
      </c>
      <c r="D108" s="8">
        <v>400</v>
      </c>
      <c r="E108" s="8">
        <f t="shared" si="13"/>
        <v>577.95000000000005</v>
      </c>
      <c r="F108" s="8">
        <v>38.53</v>
      </c>
      <c r="G108" s="9">
        <f t="shared" si="11"/>
        <v>104.4228</v>
      </c>
      <c r="H108" s="9">
        <v>184</v>
      </c>
      <c r="I108" s="10">
        <v>127</v>
      </c>
      <c r="J108" s="10">
        <v>192</v>
      </c>
      <c r="K108" s="10">
        <f t="shared" si="12"/>
        <v>167.66666666666666</v>
      </c>
      <c r="L108" s="10">
        <f t="shared" si="10"/>
        <v>0.29010583383799055</v>
      </c>
      <c r="M108" s="41">
        <f>((400*0.85-G108-G109)*0.7)</f>
        <v>113.02479999999998</v>
      </c>
      <c r="N108" s="41">
        <f t="shared" si="14"/>
        <v>132.97035294117646</v>
      </c>
      <c r="O108" s="22"/>
      <c r="P108" s="22"/>
      <c r="Q108" s="22"/>
    </row>
    <row r="109" spans="1:17" x14ac:dyDescent="0.2">
      <c r="A109" s="14">
        <f t="shared" si="8"/>
        <v>42</v>
      </c>
      <c r="B109" s="8" t="s">
        <v>138</v>
      </c>
      <c r="C109" s="8" t="s">
        <v>97</v>
      </c>
      <c r="D109" s="8">
        <v>400</v>
      </c>
      <c r="E109" s="8">
        <f t="shared" si="13"/>
        <v>577.95000000000005</v>
      </c>
      <c r="F109" s="8">
        <v>38.53</v>
      </c>
      <c r="G109" s="9">
        <f t="shared" si="11"/>
        <v>74.113200000000006</v>
      </c>
      <c r="H109" s="9">
        <v>96</v>
      </c>
      <c r="I109" s="10">
        <v>98</v>
      </c>
      <c r="J109" s="10">
        <v>163</v>
      </c>
      <c r="K109" s="10">
        <f t="shared" si="12"/>
        <v>119</v>
      </c>
      <c r="L109" s="10">
        <f t="shared" si="10"/>
        <v>0.20590016437408079</v>
      </c>
      <c r="M109" s="42"/>
      <c r="N109" s="42"/>
      <c r="O109" s="22"/>
      <c r="P109" s="22"/>
      <c r="Q109" s="22"/>
    </row>
    <row r="110" spans="1:17" x14ac:dyDescent="0.2">
      <c r="A110" s="14">
        <f t="shared" si="8"/>
        <v>43</v>
      </c>
      <c r="B110" s="8" t="s">
        <v>139</v>
      </c>
      <c r="C110" s="8" t="s">
        <v>170</v>
      </c>
      <c r="D110" s="8">
        <v>1000</v>
      </c>
      <c r="E110" s="8">
        <f t="shared" si="13"/>
        <v>1446</v>
      </c>
      <c r="F110" s="8">
        <v>96.4</v>
      </c>
      <c r="G110" s="9">
        <f t="shared" si="11"/>
        <v>161.76191999999998</v>
      </c>
      <c r="H110" s="9">
        <v>259.89999999999998</v>
      </c>
      <c r="I110" s="10">
        <v>211.9</v>
      </c>
      <c r="J110" s="10">
        <v>307.39999999999998</v>
      </c>
      <c r="K110" s="10">
        <f t="shared" si="12"/>
        <v>259.73333333333329</v>
      </c>
      <c r="L110" s="10">
        <f t="shared" si="10"/>
        <v>0.1796219455970493</v>
      </c>
      <c r="M110" s="41">
        <f>((1000*0.85-G110-G111)*0.7)</f>
        <v>441.30956800000001</v>
      </c>
      <c r="N110" s="41">
        <f t="shared" si="14"/>
        <v>519.18772705882361</v>
      </c>
      <c r="O110" s="22"/>
      <c r="P110" s="22"/>
      <c r="Q110" s="22"/>
    </row>
    <row r="111" spans="1:17" x14ac:dyDescent="0.2">
      <c r="A111" s="14">
        <f t="shared" si="8"/>
        <v>44</v>
      </c>
      <c r="B111" s="8" t="s">
        <v>140</v>
      </c>
      <c r="C111" s="8" t="s">
        <v>170</v>
      </c>
      <c r="D111" s="8">
        <v>1000</v>
      </c>
      <c r="E111" s="8">
        <f t="shared" si="13"/>
        <v>1446</v>
      </c>
      <c r="F111" s="8">
        <v>96.4</v>
      </c>
      <c r="G111" s="9">
        <f t="shared" si="11"/>
        <v>57.795839999999998</v>
      </c>
      <c r="H111" s="9">
        <v>87.2</v>
      </c>
      <c r="I111" s="10">
        <v>114.6</v>
      </c>
      <c r="J111" s="10">
        <v>76.599999999999994</v>
      </c>
      <c r="K111" s="10">
        <f t="shared" si="12"/>
        <v>92.8</v>
      </c>
      <c r="L111" s="10">
        <f t="shared" si="10"/>
        <v>6.4177040110650063E-2</v>
      </c>
      <c r="M111" s="42"/>
      <c r="N111" s="42"/>
      <c r="O111" s="22"/>
      <c r="P111" s="22"/>
      <c r="Q111" s="22"/>
    </row>
    <row r="112" spans="1:17" x14ac:dyDescent="0.2">
      <c r="A112" s="14">
        <f t="shared" si="8"/>
        <v>45</v>
      </c>
      <c r="B112" s="8" t="s">
        <v>141</v>
      </c>
      <c r="C112" s="8" t="s">
        <v>35</v>
      </c>
      <c r="D112" s="8">
        <v>630</v>
      </c>
      <c r="E112" s="8">
        <f t="shared" si="13"/>
        <v>910.5</v>
      </c>
      <c r="F112" s="8">
        <v>60.7</v>
      </c>
      <c r="G112" s="9">
        <f t="shared" si="11"/>
        <v>210.25727999999998</v>
      </c>
      <c r="H112" s="9">
        <v>364.5</v>
      </c>
      <c r="I112" s="10">
        <v>316.8</v>
      </c>
      <c r="J112" s="10">
        <v>331.5</v>
      </c>
      <c r="K112" s="10">
        <f t="shared" si="12"/>
        <v>337.59999999999997</v>
      </c>
      <c r="L112" s="10">
        <f t="shared" si="10"/>
        <v>0.37078528281164191</v>
      </c>
      <c r="M112" s="41">
        <f>((630*0.85-G112-G113)*0.7)</f>
        <v>160.05250800000002</v>
      </c>
      <c r="N112" s="41">
        <f t="shared" si="14"/>
        <v>188.29706823529415</v>
      </c>
      <c r="O112" s="22"/>
      <c r="P112" s="22"/>
      <c r="Q112" s="22"/>
    </row>
    <row r="113" spans="1:17" x14ac:dyDescent="0.2">
      <c r="A113" s="14">
        <f t="shared" si="8"/>
        <v>46</v>
      </c>
      <c r="B113" s="8" t="s">
        <v>142</v>
      </c>
      <c r="C113" s="8" t="s">
        <v>173</v>
      </c>
      <c r="D113" s="8">
        <v>630</v>
      </c>
      <c r="E113" s="8">
        <f t="shared" si="13"/>
        <v>910.5</v>
      </c>
      <c r="F113" s="8">
        <v>60.7</v>
      </c>
      <c r="G113" s="9">
        <f t="shared" si="11"/>
        <v>96.596279999999993</v>
      </c>
      <c r="H113" s="9">
        <v>163.19999999999999</v>
      </c>
      <c r="I113" s="10">
        <v>173</v>
      </c>
      <c r="J113" s="10">
        <v>129.1</v>
      </c>
      <c r="K113" s="10">
        <f t="shared" si="12"/>
        <v>155.1</v>
      </c>
      <c r="L113" s="10">
        <f t="shared" si="10"/>
        <v>0.17034596375617791</v>
      </c>
      <c r="M113" s="42"/>
      <c r="N113" s="42"/>
      <c r="O113" s="22"/>
      <c r="P113" s="22"/>
      <c r="Q113" s="22"/>
    </row>
    <row r="114" spans="1:17" x14ac:dyDescent="0.2">
      <c r="A114" s="14">
        <f t="shared" si="8"/>
        <v>47</v>
      </c>
      <c r="B114" s="8" t="s">
        <v>143</v>
      </c>
      <c r="C114" s="8" t="s">
        <v>144</v>
      </c>
      <c r="D114" s="8">
        <v>250</v>
      </c>
      <c r="E114" s="8">
        <f t="shared" si="13"/>
        <v>361.5</v>
      </c>
      <c r="F114" s="8">
        <v>24.1</v>
      </c>
      <c r="G114" s="9">
        <f t="shared" si="11"/>
        <v>63.401040000000002</v>
      </c>
      <c r="H114" s="61">
        <v>122.1</v>
      </c>
      <c r="I114" s="62">
        <v>71.8</v>
      </c>
      <c r="J114" s="62">
        <v>111.5</v>
      </c>
      <c r="K114" s="10">
        <f t="shared" si="12"/>
        <v>101.8</v>
      </c>
      <c r="L114" s="10">
        <f t="shared" si="10"/>
        <v>0.28160442600276625</v>
      </c>
      <c r="M114" s="41">
        <f>((250*0.85-G114-G115)*0.7)</f>
        <v>76.743939999999995</v>
      </c>
      <c r="N114" s="41">
        <f t="shared" si="14"/>
        <v>90.286988235294118</v>
      </c>
      <c r="O114" s="22"/>
      <c r="P114" s="22"/>
      <c r="Q114" s="22"/>
    </row>
    <row r="115" spans="1:17" x14ac:dyDescent="0.2">
      <c r="A115" s="14">
        <f t="shared" si="8"/>
        <v>48</v>
      </c>
      <c r="B115" s="8" t="s">
        <v>145</v>
      </c>
      <c r="C115" s="8" t="s">
        <v>144</v>
      </c>
      <c r="D115" s="8">
        <v>250</v>
      </c>
      <c r="E115" s="8">
        <f t="shared" si="13"/>
        <v>361.5</v>
      </c>
      <c r="F115" s="8">
        <v>24.1</v>
      </c>
      <c r="G115" s="9">
        <f t="shared" si="11"/>
        <v>39.464760000000005</v>
      </c>
      <c r="H115" s="9">
        <v>78</v>
      </c>
      <c r="I115" s="10">
        <v>62.3</v>
      </c>
      <c r="J115" s="10">
        <v>49.8</v>
      </c>
      <c r="K115" s="10">
        <f t="shared" si="12"/>
        <v>63.366666666666674</v>
      </c>
      <c r="L115" s="10">
        <f t="shared" si="10"/>
        <v>0.1752881512217612</v>
      </c>
      <c r="M115" s="42"/>
      <c r="N115" s="42"/>
      <c r="O115" s="22"/>
      <c r="P115" s="22"/>
      <c r="Q115" s="22"/>
    </row>
    <row r="116" spans="1:17" x14ac:dyDescent="0.2">
      <c r="A116" s="14">
        <f t="shared" si="8"/>
        <v>49</v>
      </c>
      <c r="B116" s="8" t="s">
        <v>146</v>
      </c>
      <c r="C116" s="8" t="s">
        <v>174</v>
      </c>
      <c r="D116" s="8">
        <v>400</v>
      </c>
      <c r="E116" s="8">
        <f t="shared" si="13"/>
        <v>462.3</v>
      </c>
      <c r="F116" s="8">
        <v>30.82</v>
      </c>
      <c r="G116" s="9">
        <f t="shared" si="11"/>
        <v>42.454200000000007</v>
      </c>
      <c r="H116" s="9">
        <v>59.2</v>
      </c>
      <c r="I116" s="10">
        <v>80.400000000000006</v>
      </c>
      <c r="J116" s="10">
        <v>64.900000000000006</v>
      </c>
      <c r="K116" s="10">
        <f t="shared" si="12"/>
        <v>68.166666666666671</v>
      </c>
      <c r="L116" s="10">
        <f t="shared" si="10"/>
        <v>0.14745115004686712</v>
      </c>
      <c r="M116" s="41">
        <f>((320*0.85-G116-G117)*0.7)</f>
        <v>101.46415999999998</v>
      </c>
      <c r="N116" s="41">
        <f t="shared" si="14"/>
        <v>119.36959999999998</v>
      </c>
      <c r="O116" s="22"/>
      <c r="P116" s="22"/>
      <c r="Q116" s="22"/>
    </row>
    <row r="117" spans="1:17" x14ac:dyDescent="0.2">
      <c r="A117" s="14">
        <f t="shared" si="8"/>
        <v>50</v>
      </c>
      <c r="B117" s="8" t="s">
        <v>147</v>
      </c>
      <c r="C117" s="8" t="s">
        <v>174</v>
      </c>
      <c r="D117" s="8">
        <v>400</v>
      </c>
      <c r="E117" s="8">
        <f t="shared" si="13"/>
        <v>577.95000000000005</v>
      </c>
      <c r="F117" s="8">
        <v>38.53</v>
      </c>
      <c r="G117" s="9">
        <f t="shared" si="11"/>
        <v>84.597000000000008</v>
      </c>
      <c r="H117" s="9">
        <v>102.7</v>
      </c>
      <c r="I117" s="10">
        <v>150.9</v>
      </c>
      <c r="J117" s="10">
        <v>153.9</v>
      </c>
      <c r="K117" s="10">
        <f t="shared" si="12"/>
        <v>135.83333333333334</v>
      </c>
      <c r="L117" s="10">
        <f t="shared" si="10"/>
        <v>0.23502609799002219</v>
      </c>
      <c r="M117" s="42"/>
      <c r="N117" s="42"/>
      <c r="O117" s="22"/>
      <c r="P117" s="22"/>
      <c r="Q117" s="22"/>
    </row>
    <row r="118" spans="1:17" x14ac:dyDescent="0.2">
      <c r="A118" s="14">
        <f t="shared" si="8"/>
        <v>51</v>
      </c>
      <c r="B118" s="8" t="s">
        <v>148</v>
      </c>
      <c r="C118" s="8" t="s">
        <v>144</v>
      </c>
      <c r="D118" s="8">
        <v>250</v>
      </c>
      <c r="E118" s="8">
        <f t="shared" si="13"/>
        <v>361.5</v>
      </c>
      <c r="F118" s="8">
        <v>24.1</v>
      </c>
      <c r="G118" s="9">
        <f t="shared" si="11"/>
        <v>15.7776</v>
      </c>
      <c r="H118" s="9">
        <v>33</v>
      </c>
      <c r="I118" s="10">
        <v>23</v>
      </c>
      <c r="J118" s="10">
        <v>20</v>
      </c>
      <c r="K118" s="10">
        <f t="shared" si="12"/>
        <v>25.333333333333332</v>
      </c>
      <c r="L118" s="10">
        <f t="shared" si="10"/>
        <v>7.0078377132319042E-2</v>
      </c>
      <c r="M118" s="41">
        <f>((250*0.85-G118-G119)*0.7)</f>
        <v>96.87075999999999</v>
      </c>
      <c r="N118" s="41">
        <f t="shared" si="14"/>
        <v>113.96559999999999</v>
      </c>
      <c r="O118" s="22"/>
      <c r="P118" s="22"/>
      <c r="Q118" s="22"/>
    </row>
    <row r="119" spans="1:17" x14ac:dyDescent="0.2">
      <c r="A119" s="14">
        <f t="shared" si="8"/>
        <v>52</v>
      </c>
      <c r="B119" s="8" t="s">
        <v>149</v>
      </c>
      <c r="C119" s="8" t="s">
        <v>144</v>
      </c>
      <c r="D119" s="8">
        <v>250</v>
      </c>
      <c r="E119" s="8">
        <f t="shared" si="13"/>
        <v>361.5</v>
      </c>
      <c r="F119" s="8">
        <v>24.1</v>
      </c>
      <c r="G119" s="9">
        <f t="shared" si="11"/>
        <v>58.335600000000007</v>
      </c>
      <c r="H119" s="9">
        <v>104</v>
      </c>
      <c r="I119" s="10">
        <v>91</v>
      </c>
      <c r="J119" s="10">
        <v>86</v>
      </c>
      <c r="K119" s="10">
        <f t="shared" si="12"/>
        <v>93.666666666666671</v>
      </c>
      <c r="L119" s="10">
        <f t="shared" si="10"/>
        <v>0.25910557860765332</v>
      </c>
      <c r="M119" s="42"/>
      <c r="N119" s="42"/>
      <c r="O119" s="22"/>
      <c r="P119" s="22"/>
      <c r="Q119" s="22"/>
    </row>
    <row r="120" spans="1:17" x14ac:dyDescent="0.2">
      <c r="A120" s="14">
        <f t="shared" si="8"/>
        <v>53</v>
      </c>
      <c r="B120" s="8" t="s">
        <v>150</v>
      </c>
      <c r="C120" s="8" t="s">
        <v>113</v>
      </c>
      <c r="D120" s="8">
        <v>400</v>
      </c>
      <c r="E120" s="8">
        <f t="shared" si="13"/>
        <v>577.95000000000005</v>
      </c>
      <c r="F120" s="8">
        <v>38.53</v>
      </c>
      <c r="G120" s="9">
        <f t="shared" si="11"/>
        <v>37.160400000000003</v>
      </c>
      <c r="H120" s="9">
        <v>54</v>
      </c>
      <c r="I120" s="10">
        <v>58</v>
      </c>
      <c r="J120" s="10">
        <v>67</v>
      </c>
      <c r="K120" s="10">
        <f t="shared" si="12"/>
        <v>59.666666666666664</v>
      </c>
      <c r="L120" s="10">
        <f t="shared" si="10"/>
        <v>0.10323845776739625</v>
      </c>
      <c r="M120" s="41">
        <f>((400*0.85-G120-G121)*0.7)</f>
        <v>196.29316</v>
      </c>
      <c r="N120" s="41">
        <f t="shared" si="14"/>
        <v>230.93312941176472</v>
      </c>
      <c r="O120" s="22"/>
      <c r="P120" s="22"/>
      <c r="Q120" s="22"/>
    </row>
    <row r="121" spans="1:17" x14ac:dyDescent="0.2">
      <c r="A121" s="14">
        <f t="shared" si="8"/>
        <v>54</v>
      </c>
      <c r="B121" s="8" t="s">
        <v>151</v>
      </c>
      <c r="C121" s="8" t="s">
        <v>113</v>
      </c>
      <c r="D121" s="8">
        <v>400</v>
      </c>
      <c r="E121" s="8">
        <f t="shared" si="13"/>
        <v>577.95000000000005</v>
      </c>
      <c r="F121" s="8">
        <v>38.53</v>
      </c>
      <c r="G121" s="9">
        <f t="shared" si="11"/>
        <v>22.4208</v>
      </c>
      <c r="H121" s="9">
        <v>22</v>
      </c>
      <c r="I121" s="10">
        <v>41</v>
      </c>
      <c r="J121" s="10">
        <v>45</v>
      </c>
      <c r="K121" s="10">
        <f t="shared" si="12"/>
        <v>36</v>
      </c>
      <c r="L121" s="10">
        <f t="shared" si="10"/>
        <v>6.2289125356864775E-2</v>
      </c>
      <c r="M121" s="42"/>
      <c r="N121" s="42"/>
      <c r="O121" s="22"/>
      <c r="P121" s="22"/>
      <c r="Q121" s="22"/>
    </row>
    <row r="122" spans="1:17" x14ac:dyDescent="0.2">
      <c r="A122" s="14">
        <f t="shared" si="8"/>
        <v>55</v>
      </c>
      <c r="B122" s="8" t="s">
        <v>152</v>
      </c>
      <c r="C122" s="8" t="s">
        <v>132</v>
      </c>
      <c r="D122" s="8">
        <v>630</v>
      </c>
      <c r="E122" s="8">
        <f t="shared" si="13"/>
        <v>910.5</v>
      </c>
      <c r="F122" s="8">
        <v>60.7</v>
      </c>
      <c r="G122" s="9">
        <f t="shared" si="11"/>
        <v>181.77455999999998</v>
      </c>
      <c r="H122" s="9">
        <v>256.2</v>
      </c>
      <c r="I122" s="10">
        <v>310.7</v>
      </c>
      <c r="J122" s="10">
        <v>308.7</v>
      </c>
      <c r="K122" s="10">
        <f t="shared" si="12"/>
        <v>291.86666666666662</v>
      </c>
      <c r="L122" s="10">
        <f t="shared" si="10"/>
        <v>0.32055647080358773</v>
      </c>
      <c r="M122" s="41">
        <f>((630*0.85-G122-G123)*0.7)</f>
        <v>104.48214000000002</v>
      </c>
      <c r="N122" s="41">
        <f t="shared" si="14"/>
        <v>122.92016470588237</v>
      </c>
      <c r="O122" s="22"/>
      <c r="P122" s="22"/>
      <c r="Q122" s="22"/>
    </row>
    <row r="123" spans="1:17" x14ac:dyDescent="0.2">
      <c r="A123" s="14">
        <f t="shared" si="8"/>
        <v>56</v>
      </c>
      <c r="B123" s="8" t="s">
        <v>153</v>
      </c>
      <c r="C123" s="8" t="s">
        <v>132</v>
      </c>
      <c r="D123" s="8">
        <v>630</v>
      </c>
      <c r="E123" s="8">
        <f t="shared" si="13"/>
        <v>910.5</v>
      </c>
      <c r="F123" s="8">
        <v>60.7</v>
      </c>
      <c r="G123" s="9">
        <f t="shared" si="11"/>
        <v>204.46524000000002</v>
      </c>
      <c r="H123" s="9">
        <v>359.7</v>
      </c>
      <c r="I123" s="10">
        <v>304.5</v>
      </c>
      <c r="J123" s="10">
        <v>320.7</v>
      </c>
      <c r="K123" s="10">
        <f t="shared" si="12"/>
        <v>328.3</v>
      </c>
      <c r="L123" s="10">
        <f t="shared" si="10"/>
        <v>0.36057111477210324</v>
      </c>
      <c r="M123" s="42"/>
      <c r="N123" s="42"/>
      <c r="O123" s="22"/>
      <c r="P123" s="22"/>
      <c r="Q123" s="22"/>
    </row>
    <row r="124" spans="1:17" x14ac:dyDescent="0.2">
      <c r="A124" s="14">
        <f t="shared" si="8"/>
        <v>57</v>
      </c>
      <c r="B124" s="8" t="s">
        <v>154</v>
      </c>
      <c r="C124" s="11" t="s">
        <v>132</v>
      </c>
      <c r="D124" s="8">
        <v>630</v>
      </c>
      <c r="E124" s="8">
        <f t="shared" si="13"/>
        <v>910.5</v>
      </c>
      <c r="F124" s="8">
        <v>60.7</v>
      </c>
      <c r="G124" s="9">
        <f t="shared" si="11"/>
        <v>22.462320000000002</v>
      </c>
      <c r="H124" s="12">
        <v>39.200000000000003</v>
      </c>
      <c r="I124" s="62">
        <v>31</v>
      </c>
      <c r="J124" s="62">
        <v>38</v>
      </c>
      <c r="K124" s="10">
        <f t="shared" si="12"/>
        <v>36.06666666666667</v>
      </c>
      <c r="L124" s="10">
        <f t="shared" si="10"/>
        <v>3.9611934834340112E-2</v>
      </c>
      <c r="M124" s="41">
        <f>((630*0.85-G124-G125)*0.7)</f>
        <v>328.89981599999999</v>
      </c>
      <c r="N124" s="41">
        <f t="shared" si="14"/>
        <v>386.94096000000002</v>
      </c>
      <c r="O124" s="22"/>
      <c r="P124" s="22"/>
      <c r="Q124" s="22"/>
    </row>
    <row r="125" spans="1:17" x14ac:dyDescent="0.2">
      <c r="A125" s="14">
        <f t="shared" si="8"/>
        <v>58</v>
      </c>
      <c r="B125" s="8" t="s">
        <v>155</v>
      </c>
      <c r="C125" s="8" t="s">
        <v>132</v>
      </c>
      <c r="D125" s="8">
        <v>630</v>
      </c>
      <c r="E125" s="8">
        <f t="shared" si="13"/>
        <v>910.5</v>
      </c>
      <c r="F125" s="8">
        <v>60.7</v>
      </c>
      <c r="G125" s="9">
        <f t="shared" si="11"/>
        <v>43.180799999999998</v>
      </c>
      <c r="H125" s="9">
        <v>60</v>
      </c>
      <c r="I125" s="10">
        <v>76</v>
      </c>
      <c r="J125" s="10">
        <v>72</v>
      </c>
      <c r="K125" s="10">
        <f t="shared" si="12"/>
        <v>69.333333333333329</v>
      </c>
      <c r="L125" s="10">
        <f t="shared" si="10"/>
        <v>7.6148636280431989E-2</v>
      </c>
      <c r="M125" s="42"/>
      <c r="N125" s="42"/>
      <c r="O125" s="22"/>
      <c r="P125" s="22"/>
      <c r="Q125" s="22"/>
    </row>
    <row r="126" spans="1:17" x14ac:dyDescent="0.2">
      <c r="A126" s="14">
        <f t="shared" si="8"/>
        <v>59</v>
      </c>
      <c r="B126" s="8" t="s">
        <v>156</v>
      </c>
      <c r="C126" s="8" t="s">
        <v>157</v>
      </c>
      <c r="D126" s="8">
        <v>250</v>
      </c>
      <c r="E126" s="8">
        <f t="shared" si="13"/>
        <v>361.5</v>
      </c>
      <c r="F126" s="8">
        <v>24.1</v>
      </c>
      <c r="G126" s="9">
        <f t="shared" si="11"/>
        <v>15.92292</v>
      </c>
      <c r="H126" s="9">
        <v>34.200000000000003</v>
      </c>
      <c r="I126" s="10">
        <v>25.9</v>
      </c>
      <c r="J126" s="10">
        <v>16.600000000000001</v>
      </c>
      <c r="K126" s="10">
        <f t="shared" si="12"/>
        <v>25.566666666666666</v>
      </c>
      <c r="L126" s="10">
        <f t="shared" si="10"/>
        <v>7.0723835869064083E-2</v>
      </c>
      <c r="M126" s="41">
        <f>((250*0.85-G126-G127)*0.7)</f>
        <v>125.94929199999999</v>
      </c>
      <c r="N126" s="41">
        <f t="shared" si="14"/>
        <v>148.17563764705881</v>
      </c>
      <c r="O126" s="22"/>
      <c r="P126" s="22"/>
      <c r="Q126" s="22"/>
    </row>
    <row r="127" spans="1:17" x14ac:dyDescent="0.2">
      <c r="A127" s="14">
        <f t="shared" si="8"/>
        <v>60</v>
      </c>
      <c r="B127" s="8" t="s">
        <v>158</v>
      </c>
      <c r="C127" s="8" t="s">
        <v>157</v>
      </c>
      <c r="D127" s="8">
        <v>250</v>
      </c>
      <c r="E127" s="8">
        <f t="shared" si="13"/>
        <v>361.5</v>
      </c>
      <c r="F127" s="8">
        <v>24.1</v>
      </c>
      <c r="G127" s="9">
        <f t="shared" si="11"/>
        <v>16.649519999999999</v>
      </c>
      <c r="H127" s="9">
        <v>17.7</v>
      </c>
      <c r="I127" s="10">
        <v>24.4</v>
      </c>
      <c r="J127" s="10">
        <v>38.1</v>
      </c>
      <c r="K127" s="10">
        <f t="shared" si="12"/>
        <v>26.733333333333331</v>
      </c>
      <c r="L127" s="10">
        <f t="shared" si="10"/>
        <v>7.3951129552789291E-2</v>
      </c>
      <c r="M127" s="42"/>
      <c r="N127" s="42"/>
      <c r="O127" s="22"/>
      <c r="P127" s="22"/>
      <c r="Q127" s="22"/>
    </row>
    <row r="128" spans="1:17" x14ac:dyDescent="0.2">
      <c r="A128" s="14">
        <f t="shared" si="8"/>
        <v>61</v>
      </c>
      <c r="B128" s="8" t="s">
        <v>159</v>
      </c>
      <c r="C128" s="8" t="s">
        <v>95</v>
      </c>
      <c r="D128" s="8">
        <v>630</v>
      </c>
      <c r="E128" s="8">
        <f t="shared" si="13"/>
        <v>910.5</v>
      </c>
      <c r="F128" s="8">
        <v>60.7</v>
      </c>
      <c r="G128" s="9">
        <f t="shared" si="11"/>
        <v>149.51352000000003</v>
      </c>
      <c r="H128" s="9">
        <v>220.9</v>
      </c>
      <c r="I128" s="10">
        <v>241.6</v>
      </c>
      <c r="J128" s="10">
        <v>257.7</v>
      </c>
      <c r="K128" s="10">
        <f t="shared" si="12"/>
        <v>240.06666666666669</v>
      </c>
      <c r="L128" s="10">
        <f t="shared" si="10"/>
        <v>0.2636646531209958</v>
      </c>
      <c r="M128" s="41">
        <f>((630*0.85-G128-G129)*0.7)</f>
        <v>215.25957599999995</v>
      </c>
      <c r="N128" s="41">
        <f t="shared" si="14"/>
        <v>253.24655999999996</v>
      </c>
      <c r="O128" s="22"/>
      <c r="P128" s="22"/>
      <c r="Q128" s="22"/>
    </row>
    <row r="129" spans="1:17" x14ac:dyDescent="0.2">
      <c r="A129" s="14">
        <f t="shared" si="8"/>
        <v>62</v>
      </c>
      <c r="B129" s="8" t="s">
        <v>160</v>
      </c>
      <c r="C129" s="8" t="s">
        <v>95</v>
      </c>
      <c r="D129" s="8">
        <v>630</v>
      </c>
      <c r="E129" s="8">
        <f t="shared" si="13"/>
        <v>910.5</v>
      </c>
      <c r="F129" s="8">
        <v>60.7</v>
      </c>
      <c r="G129" s="9">
        <f t="shared" si="11"/>
        <v>78.472800000000007</v>
      </c>
      <c r="H129" s="9">
        <v>118.5</v>
      </c>
      <c r="I129" s="10">
        <v>131.1</v>
      </c>
      <c r="J129" s="10">
        <v>128.4</v>
      </c>
      <c r="K129" s="10">
        <f t="shared" si="12"/>
        <v>126</v>
      </c>
      <c r="L129" s="10">
        <f t="shared" si="10"/>
        <v>0.13838550247116968</v>
      </c>
      <c r="M129" s="42"/>
      <c r="N129" s="42"/>
      <c r="O129" s="22"/>
      <c r="P129" s="22"/>
      <c r="Q129" s="22"/>
    </row>
    <row r="130" spans="1:17" x14ac:dyDescent="0.2">
      <c r="A130" s="14">
        <f t="shared" si="8"/>
        <v>63</v>
      </c>
      <c r="B130" s="8" t="s">
        <v>161</v>
      </c>
      <c r="C130" s="8" t="s">
        <v>97</v>
      </c>
      <c r="D130" s="11">
        <v>400</v>
      </c>
      <c r="E130" s="8">
        <f t="shared" si="13"/>
        <v>577.95000000000005</v>
      </c>
      <c r="F130" s="11">
        <v>38.53</v>
      </c>
      <c r="G130" s="9">
        <f t="shared" si="11"/>
        <v>195.93287999999998</v>
      </c>
      <c r="H130" s="9">
        <v>292.39999999999998</v>
      </c>
      <c r="I130" s="10">
        <v>261</v>
      </c>
      <c r="J130" s="10">
        <v>390.4</v>
      </c>
      <c r="K130" s="10">
        <f t="shared" si="12"/>
        <v>314.59999999999997</v>
      </c>
      <c r="L130" s="10">
        <f t="shared" si="10"/>
        <v>0.5443377454797127</v>
      </c>
      <c r="M130" s="9">
        <f>((400*0.85-G130)*0.7)</f>
        <v>100.84698400000001</v>
      </c>
      <c r="N130" s="9">
        <f t="shared" si="14"/>
        <v>118.6435105882353</v>
      </c>
      <c r="O130" s="22"/>
      <c r="P130" s="22"/>
      <c r="Q130" s="22"/>
    </row>
    <row r="131" spans="1:17" x14ac:dyDescent="0.2">
      <c r="A131" s="13">
        <f>A130+1</f>
        <v>64</v>
      </c>
      <c r="B131" s="11" t="s">
        <v>162</v>
      </c>
      <c r="C131" s="11" t="s">
        <v>97</v>
      </c>
      <c r="D131" s="11">
        <v>400</v>
      </c>
      <c r="E131" s="11">
        <f t="shared" si="13"/>
        <v>577.95000000000005</v>
      </c>
      <c r="F131" s="11">
        <v>38.53</v>
      </c>
      <c r="G131" s="9">
        <f t="shared" si="11"/>
        <v>15.1548</v>
      </c>
      <c r="H131" s="12">
        <v>10</v>
      </c>
      <c r="I131" s="62">
        <v>36</v>
      </c>
      <c r="J131" s="62">
        <v>27</v>
      </c>
      <c r="K131" s="10">
        <f t="shared" si="12"/>
        <v>24.333333333333332</v>
      </c>
      <c r="L131" s="10">
        <f t="shared" si="10"/>
        <v>4.2102834731954891E-2</v>
      </c>
      <c r="M131" s="12">
        <f>((400*0.85-G131)*0.7)</f>
        <v>227.39163999999997</v>
      </c>
      <c r="N131" s="12">
        <f>M131/0.85</f>
        <v>267.51957647058822</v>
      </c>
      <c r="O131" s="22"/>
      <c r="P131" s="22"/>
      <c r="Q131" s="22"/>
    </row>
    <row r="132" spans="1:17" x14ac:dyDescent="0.2">
      <c r="A132" s="13">
        <v>65</v>
      </c>
      <c r="B132" s="8" t="s">
        <v>163</v>
      </c>
      <c r="C132" s="8" t="s">
        <v>171</v>
      </c>
      <c r="D132" s="8">
        <v>320</v>
      </c>
      <c r="E132" s="8">
        <f>F132*15</f>
        <v>462.3</v>
      </c>
      <c r="F132" s="8">
        <v>30.82</v>
      </c>
      <c r="G132" s="9">
        <f t="shared" si="11"/>
        <v>59.747280000000003</v>
      </c>
      <c r="H132" s="9">
        <v>72.2</v>
      </c>
      <c r="I132" s="10">
        <v>122.8</v>
      </c>
      <c r="J132" s="10">
        <v>92.8</v>
      </c>
      <c r="K132" s="10">
        <f t="shared" si="12"/>
        <v>95.933333333333337</v>
      </c>
      <c r="L132" s="10">
        <f t="shared" si="10"/>
        <v>0.20751315884346383</v>
      </c>
      <c r="M132" s="12">
        <f>((320*0.85-G132)*0.7)</f>
        <v>148.57690399999998</v>
      </c>
      <c r="N132" s="12">
        <f>M132/0.85</f>
        <v>174.79635764705881</v>
      </c>
      <c r="O132" s="22"/>
      <c r="P132" s="22"/>
      <c r="Q132" s="22"/>
    </row>
    <row r="133" spans="1:17" x14ac:dyDescent="0.2">
      <c r="A133" s="13">
        <v>66</v>
      </c>
      <c r="B133" s="63" t="s">
        <v>164</v>
      </c>
      <c r="C133" s="63" t="s">
        <v>165</v>
      </c>
      <c r="D133" s="13">
        <v>100</v>
      </c>
      <c r="E133" s="13">
        <f>F133*15</f>
        <v>144.29999999999998</v>
      </c>
      <c r="F133" s="13">
        <v>9.6199999999999992</v>
      </c>
      <c r="G133" s="9">
        <f t="shared" si="11"/>
        <v>32.655480000000004</v>
      </c>
      <c r="H133" s="12">
        <v>43.2</v>
      </c>
      <c r="I133" s="62">
        <v>63</v>
      </c>
      <c r="J133" s="62">
        <v>51.1</v>
      </c>
      <c r="K133" s="10">
        <f t="shared" si="12"/>
        <v>52.433333333333337</v>
      </c>
      <c r="L133" s="10">
        <f t="shared" si="10"/>
        <v>0.36336336336336345</v>
      </c>
      <c r="M133" s="12">
        <f>((100*0.85-G133)*0.7)</f>
        <v>36.641163999999996</v>
      </c>
      <c r="N133" s="12">
        <f>M133/0.85</f>
        <v>43.107251764705879</v>
      </c>
      <c r="O133" s="22"/>
      <c r="P133" s="22"/>
      <c r="Q133" s="22"/>
    </row>
    <row r="134" spans="1:17" x14ac:dyDescent="0.2">
      <c r="A134" s="14">
        <v>67</v>
      </c>
      <c r="B134" s="40" t="s">
        <v>166</v>
      </c>
      <c r="C134" s="63" t="s">
        <v>165</v>
      </c>
      <c r="D134" s="40">
        <v>100</v>
      </c>
      <c r="E134" s="13">
        <f>F134*15</f>
        <v>144.29999999999998</v>
      </c>
      <c r="F134" s="40">
        <v>9.6199999999999992</v>
      </c>
      <c r="G134" s="9">
        <f t="shared" si="11"/>
        <v>0</v>
      </c>
      <c r="H134" s="40">
        <v>0</v>
      </c>
      <c r="I134" s="40">
        <v>0</v>
      </c>
      <c r="J134" s="40">
        <v>0</v>
      </c>
      <c r="K134" s="10">
        <f t="shared" si="12"/>
        <v>0</v>
      </c>
      <c r="L134" s="10">
        <f>K134/E134</f>
        <v>0</v>
      </c>
      <c r="M134" s="12">
        <f>((100*0.85-G134)*0.7)</f>
        <v>59.499999999999993</v>
      </c>
      <c r="N134" s="12">
        <f>M134/0.85</f>
        <v>70</v>
      </c>
      <c r="O134" s="22"/>
      <c r="P134" s="22"/>
      <c r="Q134" s="22"/>
    </row>
    <row r="135" spans="1:17" x14ac:dyDescent="0.2">
      <c r="A135" s="14"/>
      <c r="B135" s="5" t="s">
        <v>168</v>
      </c>
      <c r="C135" s="14"/>
      <c r="D135" s="5">
        <f>SUM(D68:D134)</f>
        <v>48840</v>
      </c>
      <c r="E135" s="5">
        <f>SUM(E70:E134)</f>
        <v>41561.250000000015</v>
      </c>
      <c r="F135" s="5">
        <f t="shared" ref="F135" si="15">SUM(F70:F134)</f>
        <v>2770.7499999999991</v>
      </c>
      <c r="G135" s="30">
        <f>SUM(G70:G134)</f>
        <v>5170.5063600000021</v>
      </c>
      <c r="H135" s="14"/>
      <c r="I135" s="34"/>
      <c r="J135" s="34"/>
      <c r="K135" s="30">
        <f>SUM(K70:K134)</f>
        <v>8302.0333333333328</v>
      </c>
      <c r="L135" s="4">
        <f>K135/E135</f>
        <v>0.19975417807051832</v>
      </c>
      <c r="M135" s="30"/>
      <c r="N135" s="30"/>
      <c r="O135" s="24"/>
      <c r="P135" s="22"/>
    </row>
    <row r="136" spans="1:17" x14ac:dyDescent="0.2">
      <c r="B136" s="35"/>
      <c r="I136" s="36"/>
      <c r="J136" s="36"/>
      <c r="L136" s="36"/>
    </row>
    <row r="137" spans="1:17" x14ac:dyDescent="0.2">
      <c r="I137" s="36"/>
      <c r="J137" s="36"/>
      <c r="L137" s="36"/>
      <c r="M137" s="22"/>
    </row>
    <row r="138" spans="1:17" x14ac:dyDescent="0.2">
      <c r="I138" s="36"/>
      <c r="J138" s="36"/>
      <c r="L138" s="36"/>
    </row>
    <row r="139" spans="1:17" x14ac:dyDescent="0.2">
      <c r="I139" s="36"/>
      <c r="J139" s="36"/>
      <c r="L139" s="36"/>
    </row>
  </sheetData>
  <mergeCells count="111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70:M71"/>
    <mergeCell ref="N70:N71"/>
    <mergeCell ref="M72:M73"/>
    <mergeCell ref="N72:N73"/>
    <mergeCell ref="M74:M75"/>
    <mergeCell ref="N74:N75"/>
    <mergeCell ref="M57:M58"/>
    <mergeCell ref="N57:N58"/>
    <mergeCell ref="M61:M62"/>
    <mergeCell ref="N61:N62"/>
    <mergeCell ref="B67:M67"/>
    <mergeCell ref="M68:M69"/>
    <mergeCell ref="N68:N69"/>
    <mergeCell ref="M84:M85"/>
    <mergeCell ref="N84:N85"/>
    <mergeCell ref="M86:M87"/>
    <mergeCell ref="N86:N87"/>
    <mergeCell ref="M88:M89"/>
    <mergeCell ref="N88:N89"/>
    <mergeCell ref="M77:M78"/>
    <mergeCell ref="N77:N78"/>
    <mergeCell ref="M79:M80"/>
    <mergeCell ref="N79:N80"/>
    <mergeCell ref="M81:M82"/>
    <mergeCell ref="N81:N82"/>
    <mergeCell ref="M98:M99"/>
    <mergeCell ref="N98:N99"/>
    <mergeCell ref="M100:M101"/>
    <mergeCell ref="N100:N101"/>
    <mergeCell ref="M102:M103"/>
    <mergeCell ref="N102:N103"/>
    <mergeCell ref="M91:M92"/>
    <mergeCell ref="N91:N92"/>
    <mergeCell ref="M93:M94"/>
    <mergeCell ref="N93:N94"/>
    <mergeCell ref="M96:M97"/>
    <mergeCell ref="N96:N97"/>
    <mergeCell ref="M110:M111"/>
    <mergeCell ref="N110:N111"/>
    <mergeCell ref="M112:M113"/>
    <mergeCell ref="N112:N113"/>
    <mergeCell ref="M114:M115"/>
    <mergeCell ref="N114:N115"/>
    <mergeCell ref="M104:M105"/>
    <mergeCell ref="N104:N105"/>
    <mergeCell ref="M106:M107"/>
    <mergeCell ref="N106:N107"/>
    <mergeCell ref="M108:M109"/>
    <mergeCell ref="N108:N109"/>
    <mergeCell ref="M128:M129"/>
    <mergeCell ref="N128:N129"/>
    <mergeCell ref="M122:M123"/>
    <mergeCell ref="N122:N123"/>
    <mergeCell ref="M124:M125"/>
    <mergeCell ref="N124:N125"/>
    <mergeCell ref="M126:M127"/>
    <mergeCell ref="N126:N127"/>
    <mergeCell ref="M116:M117"/>
    <mergeCell ref="N116:N117"/>
    <mergeCell ref="M118:M119"/>
    <mergeCell ref="N118:N119"/>
    <mergeCell ref="M120:M121"/>
    <mergeCell ref="N120:N121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 на 01.01.2025 </vt:lpstr>
      <vt:lpstr>'информ на 01.01.2025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2024-12-24T06:13:07Z</dcterms:modified>
</cp:coreProperties>
</file>