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285" windowWidth="15570" windowHeight="7605" firstSheet="4" activeTab="5"/>
  </bookViews>
  <sheets>
    <sheet name="Приложение 1.1" sheetId="1" r:id="rId1"/>
    <sheet name="Приложение 1.2" sheetId="2" r:id="rId2"/>
    <sheet name="Приложение 1.3" sheetId="3" r:id="rId3"/>
    <sheet name="Приложение 2.2" sheetId="4" r:id="rId4"/>
    <sheet name="таблица 4.1." sheetId="9" r:id="rId5"/>
    <sheet name="таблица 4.2." sheetId="8" r:id="rId6"/>
  </sheets>
  <definedNames>
    <definedName name="_xlnm.Print_Titles" localSheetId="0">'Приложение 1.1'!$14:$16</definedName>
    <definedName name="_xlnm.Print_Area" localSheetId="0">'Приложение 1.1'!$A$1:$AB$135</definedName>
    <definedName name="_xlnm.Print_Area" localSheetId="1">'Приложение 1.2'!$A$1:$Y$136</definedName>
    <definedName name="_xlnm.Print_Area" localSheetId="2">'Приложение 1.3'!$A$1:$W$135</definedName>
    <definedName name="_xlnm.Print_Area" localSheetId="3">'Приложение 2.2'!$A$1:$U$134</definedName>
    <definedName name="_xlnm.Print_Area" localSheetId="5">'таблица 4.2.'!$A$1:$DW$50</definedName>
  </definedNames>
  <calcPr calcId="145621"/>
</workbook>
</file>

<file path=xl/calcChain.xml><?xml version="1.0" encoding="utf-8"?>
<calcChain xmlns="http://schemas.openxmlformats.org/spreadsheetml/2006/main">
  <c r="BL17" i="9" l="1"/>
  <c r="BZ17" i="9" s="1"/>
  <c r="CN17" i="9" s="1"/>
  <c r="DB17" i="9" s="1"/>
  <c r="W113" i="3"/>
  <c r="AA110" i="1"/>
  <c r="Z110" i="1"/>
  <c r="Y110" i="1"/>
  <c r="X110" i="1"/>
  <c r="W110" i="1"/>
  <c r="J110" i="1"/>
  <c r="I110" i="1"/>
  <c r="H110" i="1"/>
  <c r="AB112" i="1"/>
  <c r="AB115" i="1"/>
  <c r="W116" i="3" s="1"/>
  <c r="DP17" i="9" l="1"/>
  <c r="BL26" i="9"/>
  <c r="BU22" i="8"/>
  <c r="CF22" i="8" s="1"/>
  <c r="CQ22" i="8" s="1"/>
  <c r="DB22" i="8" s="1"/>
  <c r="DM22" i="8" l="1"/>
  <c r="DP35" i="9"/>
  <c r="BZ50" i="9"/>
  <c r="CN50" i="9" s="1"/>
  <c r="BZ39" i="9"/>
  <c r="CN39" i="9" s="1"/>
  <c r="BZ32" i="9"/>
  <c r="CN32" i="9" s="1"/>
  <c r="DB32" i="9" s="1"/>
  <c r="DP32" i="9" s="1"/>
  <c r="BZ31" i="9"/>
  <c r="CN31" i="9" s="1"/>
  <c r="DB31" i="9" s="1"/>
  <c r="DP31" i="9" s="1"/>
  <c r="BZ30" i="9"/>
  <c r="CN30" i="9" s="1"/>
  <c r="DB30" i="9" s="1"/>
  <c r="DP30" i="9" s="1"/>
  <c r="BZ27" i="9"/>
  <c r="CN27" i="9" s="1"/>
  <c r="DB27" i="9" s="1"/>
  <c r="DP27" i="9" s="1"/>
  <c r="BZ26" i="9"/>
  <c r="CN26" i="9" s="1"/>
  <c r="DB26" i="9" s="1"/>
  <c r="DP26" i="9" s="1"/>
  <c r="BZ25" i="9"/>
  <c r="CN25" i="9" s="1"/>
  <c r="DB25" i="9" s="1"/>
  <c r="DP25" i="9" s="1"/>
  <c r="BZ24" i="9"/>
  <c r="CN24" i="9" s="1"/>
  <c r="BZ23" i="9"/>
  <c r="CN23" i="9" s="1"/>
  <c r="DB23" i="9" s="1"/>
  <c r="DP23" i="9" s="1"/>
  <c r="BZ22" i="9"/>
  <c r="BL15" i="9"/>
  <c r="BL83" i="9" s="1"/>
  <c r="DB35" i="9"/>
  <c r="CN35" i="9"/>
  <c r="BZ45" i="9"/>
  <c r="BZ35" i="9"/>
  <c r="BL45" i="9"/>
  <c r="BL35" i="9"/>
  <c r="BL34" i="9" s="1"/>
  <c r="BL28" i="9"/>
  <c r="BL20" i="9"/>
  <c r="Q51" i="3"/>
  <c r="S50" i="3"/>
  <c r="M48" i="3"/>
  <c r="DB39" i="9" l="1"/>
  <c r="BZ34" i="9"/>
  <c r="DB24" i="9"/>
  <c r="DP24" i="9" s="1"/>
  <c r="DP28" i="9"/>
  <c r="DB50" i="9"/>
  <c r="DP50" i="9" s="1"/>
  <c r="DP45" i="9" s="1"/>
  <c r="CN45" i="9"/>
  <c r="CN34" i="9"/>
  <c r="BZ20" i="9"/>
  <c r="CN22" i="9"/>
  <c r="CN15" i="9"/>
  <c r="CN83" i="9" s="1"/>
  <c r="DP15" i="9"/>
  <c r="BZ15" i="9"/>
  <c r="BZ83" i="9" s="1"/>
  <c r="DB45" i="9"/>
  <c r="BZ28" i="9"/>
  <c r="CN28" i="9"/>
  <c r="DB28" i="9"/>
  <c r="BL19" i="9"/>
  <c r="BL76" i="9"/>
  <c r="Q47" i="3"/>
  <c r="T47" i="2"/>
  <c r="L47" i="2"/>
  <c r="F47" i="2"/>
  <c r="L48" i="2"/>
  <c r="F48" i="2"/>
  <c r="AB46" i="1"/>
  <c r="V46" i="1"/>
  <c r="U46" i="1"/>
  <c r="AB47" i="1"/>
  <c r="V47" i="1"/>
  <c r="U47" i="1"/>
  <c r="O46" i="4" l="1"/>
  <c r="P46" i="4" s="1"/>
  <c r="Q46" i="4" s="1"/>
  <c r="R46" i="4" s="1"/>
  <c r="W47" i="3"/>
  <c r="O47" i="4"/>
  <c r="P47" i="4" s="1"/>
  <c r="Q47" i="4" s="1"/>
  <c r="R47" i="4" s="1"/>
  <c r="W48" i="3"/>
  <c r="DB34" i="9"/>
  <c r="DP39" i="9"/>
  <c r="DP34" i="9" s="1"/>
  <c r="DP83" i="9"/>
  <c r="DP76" i="9"/>
  <c r="CN76" i="9"/>
  <c r="BZ19" i="9"/>
  <c r="CN20" i="9"/>
  <c r="CN19" i="9" s="1"/>
  <c r="DB22" i="9"/>
  <c r="DP22" i="9" s="1"/>
  <c r="DP20" i="9" s="1"/>
  <c r="DP19" i="9" s="1"/>
  <c r="DP33" i="9" s="1"/>
  <c r="DP42" i="9" s="1"/>
  <c r="DB15" i="9"/>
  <c r="BZ76" i="9"/>
  <c r="BL33" i="9"/>
  <c r="BL42" i="9" s="1"/>
  <c r="BL43" i="9" s="1"/>
  <c r="BL77" i="9" s="1"/>
  <c r="BL78" i="9" s="1"/>
  <c r="DP81" i="9" l="1"/>
  <c r="DP43" i="9"/>
  <c r="DP44" i="9" s="1"/>
  <c r="BZ33" i="9"/>
  <c r="BZ42" i="9" s="1"/>
  <c r="CN33" i="9"/>
  <c r="CN42" i="9" s="1"/>
  <c r="CN43" i="9" s="1"/>
  <c r="CN77" i="9" s="1"/>
  <c r="CN78" i="9" s="1"/>
  <c r="DB20" i="9"/>
  <c r="DB19" i="9" s="1"/>
  <c r="BL44" i="9"/>
  <c r="BL81" i="9"/>
  <c r="DB83" i="9"/>
  <c r="DB76" i="9"/>
  <c r="AB113" i="1"/>
  <c r="W114" i="3" s="1"/>
  <c r="D67" i="2"/>
  <c r="K41" i="2"/>
  <c r="P29" i="1"/>
  <c r="BZ43" i="9" l="1"/>
  <c r="BZ77" i="9" s="1"/>
  <c r="BZ78" i="9" s="1"/>
  <c r="DP77" i="9"/>
  <c r="DP78" i="9" s="1"/>
  <c r="BZ81" i="9"/>
  <c r="DB33" i="9"/>
  <c r="DB42" i="9" s="1"/>
  <c r="CN81" i="9"/>
  <c r="CN44" i="9"/>
  <c r="O85" i="3"/>
  <c r="E85" i="3"/>
  <c r="T58" i="2"/>
  <c r="O71" i="1"/>
  <c r="D71" i="1" s="1"/>
  <c r="F92" i="2"/>
  <c r="F91" i="2"/>
  <c r="F85" i="2"/>
  <c r="F83" i="2"/>
  <c r="F81" i="2"/>
  <c r="F80" i="2"/>
  <c r="F78" i="2"/>
  <c r="F77" i="2"/>
  <c r="F75" i="2"/>
  <c r="F74" i="2"/>
  <c r="F72" i="2"/>
  <c r="F70" i="2"/>
  <c r="F69" i="2"/>
  <c r="F68" i="2"/>
  <c r="E129" i="1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E128" i="1"/>
  <c r="E127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0" i="1"/>
  <c r="D69" i="1"/>
  <c r="D68" i="1"/>
  <c r="D67" i="1"/>
  <c r="E57" i="1"/>
  <c r="BZ44" i="9" l="1"/>
  <c r="DB81" i="9"/>
  <c r="DB43" i="9"/>
  <c r="DB77" i="9" s="1"/>
  <c r="DB78" i="9" s="1"/>
  <c r="F58" i="2"/>
  <c r="D57" i="1"/>
  <c r="DB44" i="9" l="1"/>
  <c r="L130" i="2"/>
  <c r="L129" i="2"/>
  <c r="L128" i="2"/>
  <c r="L109" i="2"/>
  <c r="L108" i="2"/>
  <c r="L107" i="2"/>
  <c r="L106" i="2"/>
  <c r="L104" i="2"/>
  <c r="L103" i="2"/>
  <c r="L102" i="2"/>
  <c r="L101" i="2"/>
  <c r="L100" i="2"/>
  <c r="L99" i="2"/>
  <c r="L98" i="2"/>
  <c r="L97" i="2"/>
  <c r="L96" i="2"/>
  <c r="L57" i="2"/>
  <c r="L56" i="2"/>
  <c r="L55" i="2"/>
  <c r="L54" i="2"/>
  <c r="L53" i="2"/>
  <c r="L52" i="2"/>
  <c r="L51" i="2"/>
  <c r="L50" i="2"/>
  <c r="L49" i="2"/>
  <c r="L42" i="2"/>
  <c r="L38" i="2"/>
  <c r="L37" i="2"/>
  <c r="L34" i="2"/>
  <c r="L33" i="2"/>
  <c r="L32" i="2"/>
  <c r="L31" i="2"/>
  <c r="L30" i="2"/>
  <c r="L29" i="2"/>
  <c r="L28" i="2"/>
  <c r="E29" i="1"/>
  <c r="BU21" i="8" l="1"/>
  <c r="BJ21" i="8"/>
  <c r="CF21" i="8" l="1"/>
  <c r="CQ21" i="8" l="1"/>
  <c r="F126" i="4"/>
  <c r="F125" i="4" s="1"/>
  <c r="F124" i="4" s="1"/>
  <c r="F123" i="4" s="1"/>
  <c r="F122" i="4" s="1"/>
  <c r="F57" i="4"/>
  <c r="F45" i="4"/>
  <c r="F40" i="4"/>
  <c r="F39" i="4" s="1"/>
  <c r="F38" i="4" s="1"/>
  <c r="F35" i="4"/>
  <c r="F34" i="4" s="1"/>
  <c r="F26" i="4"/>
  <c r="E126" i="4"/>
  <c r="E125" i="4" s="1"/>
  <c r="E124" i="4" s="1"/>
  <c r="E123" i="4" s="1"/>
  <c r="E122" i="4" s="1"/>
  <c r="E57" i="4"/>
  <c r="E45" i="4"/>
  <c r="E40" i="4"/>
  <c r="E39" i="4" s="1"/>
  <c r="E38" i="4" s="1"/>
  <c r="E35" i="4"/>
  <c r="E34" i="4" s="1"/>
  <c r="E26" i="4"/>
  <c r="F25" i="4" l="1"/>
  <c r="E25" i="4"/>
  <c r="E24" i="4" s="1"/>
  <c r="E23" i="4" s="1"/>
  <c r="F44" i="4"/>
  <c r="F43" i="4" s="1"/>
  <c r="F18" i="4" s="1"/>
  <c r="E44" i="4"/>
  <c r="E43" i="4" s="1"/>
  <c r="E18" i="4" s="1"/>
  <c r="DB21" i="8"/>
  <c r="DM21" i="8"/>
  <c r="F121" i="4"/>
  <c r="F120" i="4" s="1"/>
  <c r="E19" i="4"/>
  <c r="F24" i="4"/>
  <c r="F23" i="4" s="1"/>
  <c r="F19" i="4"/>
  <c r="E121" i="4"/>
  <c r="E120" i="4" s="1"/>
  <c r="F22" i="4" l="1"/>
  <c r="F21" i="4" s="1"/>
  <c r="F20" i="4" s="1"/>
  <c r="F17" i="4" s="1"/>
  <c r="E22" i="4"/>
  <c r="E21" i="4" s="1"/>
  <c r="E20" i="4" s="1"/>
  <c r="E17" i="4" s="1"/>
  <c r="V127" i="3"/>
  <c r="V126" i="3" s="1"/>
  <c r="V125" i="3" s="1"/>
  <c r="V124" i="3" s="1"/>
  <c r="V123" i="3" s="1"/>
  <c r="U127" i="3"/>
  <c r="U126" i="3" s="1"/>
  <c r="U125" i="3" s="1"/>
  <c r="U124" i="3" s="1"/>
  <c r="U123" i="3" s="1"/>
  <c r="V58" i="3"/>
  <c r="U58" i="3"/>
  <c r="V46" i="3"/>
  <c r="U46" i="3"/>
  <c r="V41" i="3"/>
  <c r="V40" i="3" s="1"/>
  <c r="V39" i="3" s="1"/>
  <c r="U41" i="3"/>
  <c r="U40" i="3" s="1"/>
  <c r="U39" i="3" s="1"/>
  <c r="V36" i="3"/>
  <c r="V35" i="3" s="1"/>
  <c r="U36" i="3"/>
  <c r="U35" i="3" s="1"/>
  <c r="V27" i="3"/>
  <c r="U27" i="3"/>
  <c r="T127" i="3"/>
  <c r="T126" i="3" s="1"/>
  <c r="T125" i="3" s="1"/>
  <c r="T124" i="3" s="1"/>
  <c r="T123" i="3" s="1"/>
  <c r="S127" i="3"/>
  <c r="S126" i="3" s="1"/>
  <c r="S125" i="3" s="1"/>
  <c r="S124" i="3" s="1"/>
  <c r="S123" i="3" s="1"/>
  <c r="T58" i="3"/>
  <c r="S58" i="3"/>
  <c r="T46" i="3"/>
  <c r="S46" i="3"/>
  <c r="T41" i="3"/>
  <c r="T40" i="3" s="1"/>
  <c r="T39" i="3" s="1"/>
  <c r="S41" i="3"/>
  <c r="S40" i="3" s="1"/>
  <c r="S39" i="3" s="1"/>
  <c r="T36" i="3"/>
  <c r="T35" i="3" s="1"/>
  <c r="S36" i="3"/>
  <c r="S35" i="3" s="1"/>
  <c r="T27" i="3"/>
  <c r="S27" i="3"/>
  <c r="S26" i="3" s="1"/>
  <c r="R127" i="3"/>
  <c r="R126" i="3" s="1"/>
  <c r="R125" i="3" s="1"/>
  <c r="R124" i="3" s="1"/>
  <c r="R123" i="3" s="1"/>
  <c r="Q127" i="3"/>
  <c r="Q126" i="3" s="1"/>
  <c r="Q125" i="3" s="1"/>
  <c r="Q124" i="3" s="1"/>
  <c r="Q123" i="3" s="1"/>
  <c r="R58" i="3"/>
  <c r="Q58" i="3"/>
  <c r="R46" i="3"/>
  <c r="Q46" i="3"/>
  <c r="R41" i="3"/>
  <c r="R40" i="3" s="1"/>
  <c r="R39" i="3" s="1"/>
  <c r="Q41" i="3"/>
  <c r="Q40" i="3" s="1"/>
  <c r="Q39" i="3" s="1"/>
  <c r="R36" i="3"/>
  <c r="R35" i="3" s="1"/>
  <c r="Q36" i="3"/>
  <c r="Q35" i="3" s="1"/>
  <c r="R27" i="3"/>
  <c r="R26" i="3" s="1"/>
  <c r="Q27" i="3"/>
  <c r="Q26" i="3" s="1"/>
  <c r="P127" i="3"/>
  <c r="P126" i="3" s="1"/>
  <c r="P125" i="3" s="1"/>
  <c r="P124" i="3" s="1"/>
  <c r="P123" i="3" s="1"/>
  <c r="O127" i="3"/>
  <c r="O126" i="3" s="1"/>
  <c r="O125" i="3" s="1"/>
  <c r="O124" i="3" s="1"/>
  <c r="O123" i="3" s="1"/>
  <c r="P58" i="3"/>
  <c r="O58" i="3"/>
  <c r="P46" i="3"/>
  <c r="O46" i="3"/>
  <c r="P41" i="3"/>
  <c r="P40" i="3" s="1"/>
  <c r="P39" i="3" s="1"/>
  <c r="O41" i="3"/>
  <c r="O40" i="3" s="1"/>
  <c r="O39" i="3" s="1"/>
  <c r="P36" i="3"/>
  <c r="P35" i="3" s="1"/>
  <c r="O36" i="3"/>
  <c r="O35" i="3" s="1"/>
  <c r="P27" i="3"/>
  <c r="P26" i="3" s="1"/>
  <c r="O27" i="3"/>
  <c r="O26" i="3" s="1"/>
  <c r="N127" i="3"/>
  <c r="N126" i="3" s="1"/>
  <c r="N125" i="3" s="1"/>
  <c r="N124" i="3" s="1"/>
  <c r="N123" i="3" s="1"/>
  <c r="M127" i="3"/>
  <c r="M126" i="3" s="1"/>
  <c r="M125" i="3" s="1"/>
  <c r="M124" i="3" s="1"/>
  <c r="M123" i="3" s="1"/>
  <c r="N58" i="3"/>
  <c r="M58" i="3"/>
  <c r="N46" i="3"/>
  <c r="M46" i="3"/>
  <c r="N41" i="3"/>
  <c r="N40" i="3" s="1"/>
  <c r="N39" i="3" s="1"/>
  <c r="M41" i="3"/>
  <c r="M40" i="3" s="1"/>
  <c r="M39" i="3" s="1"/>
  <c r="N36" i="3"/>
  <c r="N35" i="3" s="1"/>
  <c r="M36" i="3"/>
  <c r="M35" i="3" s="1"/>
  <c r="N27" i="3"/>
  <c r="N26" i="3" s="1"/>
  <c r="M27" i="3"/>
  <c r="M26" i="3" s="1"/>
  <c r="L127" i="3"/>
  <c r="L126" i="3" s="1"/>
  <c r="L125" i="3" s="1"/>
  <c r="L124" i="3" s="1"/>
  <c r="L123" i="3" s="1"/>
  <c r="K127" i="3"/>
  <c r="K126" i="3" s="1"/>
  <c r="K125" i="3" s="1"/>
  <c r="K124" i="3" s="1"/>
  <c r="K123" i="3" s="1"/>
  <c r="L58" i="3"/>
  <c r="K58" i="3"/>
  <c r="L46" i="3"/>
  <c r="K46" i="3"/>
  <c r="L41" i="3"/>
  <c r="L40" i="3" s="1"/>
  <c r="L39" i="3" s="1"/>
  <c r="K41" i="3"/>
  <c r="K40" i="3" s="1"/>
  <c r="K39" i="3" s="1"/>
  <c r="L36" i="3"/>
  <c r="L35" i="3" s="1"/>
  <c r="K36" i="3"/>
  <c r="K35" i="3" s="1"/>
  <c r="L27" i="3"/>
  <c r="K27" i="3"/>
  <c r="J127" i="3"/>
  <c r="J126" i="3" s="1"/>
  <c r="J125" i="3" s="1"/>
  <c r="J124" i="3" s="1"/>
  <c r="J123" i="3" s="1"/>
  <c r="I127" i="3"/>
  <c r="I126" i="3" s="1"/>
  <c r="I125" i="3" s="1"/>
  <c r="I124" i="3" s="1"/>
  <c r="I123" i="3" s="1"/>
  <c r="J58" i="3"/>
  <c r="I58" i="3"/>
  <c r="J46" i="3"/>
  <c r="I46" i="3"/>
  <c r="J41" i="3"/>
  <c r="J40" i="3" s="1"/>
  <c r="J39" i="3" s="1"/>
  <c r="I41" i="3"/>
  <c r="I40" i="3" s="1"/>
  <c r="I39" i="3" s="1"/>
  <c r="J36" i="3"/>
  <c r="J35" i="3" s="1"/>
  <c r="I36" i="3"/>
  <c r="I35" i="3" s="1"/>
  <c r="J27" i="3"/>
  <c r="I27" i="3"/>
  <c r="I26" i="3" s="1"/>
  <c r="H127" i="3"/>
  <c r="H126" i="3" s="1"/>
  <c r="H125" i="3" s="1"/>
  <c r="H124" i="3" s="1"/>
  <c r="H123" i="3" s="1"/>
  <c r="G127" i="3"/>
  <c r="G126" i="3" s="1"/>
  <c r="G125" i="3" s="1"/>
  <c r="G124" i="3" s="1"/>
  <c r="G123" i="3" s="1"/>
  <c r="H58" i="3"/>
  <c r="G58" i="3"/>
  <c r="H46" i="3"/>
  <c r="G46" i="3"/>
  <c r="H41" i="3"/>
  <c r="H40" i="3" s="1"/>
  <c r="H39" i="3" s="1"/>
  <c r="G41" i="3"/>
  <c r="G40" i="3" s="1"/>
  <c r="G39" i="3" s="1"/>
  <c r="H36" i="3"/>
  <c r="H35" i="3" s="1"/>
  <c r="G36" i="3"/>
  <c r="G35" i="3" s="1"/>
  <c r="H27" i="3"/>
  <c r="G27" i="3"/>
  <c r="G26" i="3" s="1"/>
  <c r="F127" i="3"/>
  <c r="F126" i="3" s="1"/>
  <c r="F125" i="3" s="1"/>
  <c r="F124" i="3" s="1"/>
  <c r="F123" i="3" s="1"/>
  <c r="E127" i="3"/>
  <c r="E126" i="3" s="1"/>
  <c r="E125" i="3" s="1"/>
  <c r="E124" i="3" s="1"/>
  <c r="E123" i="3" s="1"/>
  <c r="F58" i="3"/>
  <c r="E58" i="3"/>
  <c r="F46" i="3"/>
  <c r="E46" i="3"/>
  <c r="F41" i="3"/>
  <c r="F40" i="3" s="1"/>
  <c r="F39" i="3" s="1"/>
  <c r="E41" i="3"/>
  <c r="E40" i="3" s="1"/>
  <c r="E39" i="3" s="1"/>
  <c r="F36" i="3"/>
  <c r="F35" i="3" s="1"/>
  <c r="E36" i="3"/>
  <c r="E35" i="3" s="1"/>
  <c r="F27" i="3"/>
  <c r="E27" i="3"/>
  <c r="E26" i="3" s="1"/>
  <c r="D127" i="3"/>
  <c r="D126" i="3" s="1"/>
  <c r="D125" i="3" s="1"/>
  <c r="D124" i="3" s="1"/>
  <c r="D123" i="3" s="1"/>
  <c r="C127" i="3"/>
  <c r="C126" i="3" s="1"/>
  <c r="C125" i="3" s="1"/>
  <c r="C124" i="3" s="1"/>
  <c r="C123" i="3" s="1"/>
  <c r="D58" i="3"/>
  <c r="C58" i="3"/>
  <c r="D46" i="3"/>
  <c r="C46" i="3"/>
  <c r="D41" i="3"/>
  <c r="D40" i="3" s="1"/>
  <c r="D39" i="3" s="1"/>
  <c r="C41" i="3"/>
  <c r="C40" i="3" s="1"/>
  <c r="C39" i="3" s="1"/>
  <c r="D36" i="3"/>
  <c r="D35" i="3" s="1"/>
  <c r="C36" i="3"/>
  <c r="C35" i="3" s="1"/>
  <c r="D27" i="3"/>
  <c r="C27" i="3"/>
  <c r="C26" i="3" s="1"/>
  <c r="Y127" i="2"/>
  <c r="Y126" i="2" s="1"/>
  <c r="Y125" i="2" s="1"/>
  <c r="Y124" i="2" s="1"/>
  <c r="Y123" i="2" s="1"/>
  <c r="Y46" i="2"/>
  <c r="Y45" i="2" s="1"/>
  <c r="Y44" i="2" s="1"/>
  <c r="Y41" i="2"/>
  <c r="Y40" i="2" s="1"/>
  <c r="Y39" i="2" s="1"/>
  <c r="Y36" i="2"/>
  <c r="Y35" i="2" s="1"/>
  <c r="Y27" i="2"/>
  <c r="T127" i="2"/>
  <c r="T20" i="2" s="1"/>
  <c r="T46" i="2"/>
  <c r="T45" i="2" s="1"/>
  <c r="T44" i="2" s="1"/>
  <c r="T41" i="2"/>
  <c r="T40" i="2" s="1"/>
  <c r="T39" i="2" s="1"/>
  <c r="T36" i="2"/>
  <c r="T35" i="2" s="1"/>
  <c r="T27" i="2"/>
  <c r="L127" i="2"/>
  <c r="L126" i="2" s="1"/>
  <c r="L125" i="2" s="1"/>
  <c r="L124" i="2" s="1"/>
  <c r="L123" i="2" s="1"/>
  <c r="L117" i="2"/>
  <c r="L111" i="2"/>
  <c r="L105" i="2"/>
  <c r="L95" i="2"/>
  <c r="L58" i="2"/>
  <c r="L46" i="2"/>
  <c r="L41" i="2"/>
  <c r="L40" i="2" s="1"/>
  <c r="L39" i="2" s="1"/>
  <c r="L36" i="2"/>
  <c r="L35" i="2" s="1"/>
  <c r="L27" i="2"/>
  <c r="P127" i="2"/>
  <c r="P126" i="2" s="1"/>
  <c r="P125" i="2" s="1"/>
  <c r="P124" i="2" s="1"/>
  <c r="P123" i="2" s="1"/>
  <c r="P117" i="2"/>
  <c r="P111" i="2"/>
  <c r="P105" i="2"/>
  <c r="P95" i="2"/>
  <c r="P58" i="2"/>
  <c r="P46" i="2"/>
  <c r="P41" i="2"/>
  <c r="P40" i="2" s="1"/>
  <c r="P39" i="2" s="1"/>
  <c r="P36" i="2"/>
  <c r="P35" i="2" s="1"/>
  <c r="P27" i="2"/>
  <c r="O127" i="2"/>
  <c r="O126" i="2" s="1"/>
  <c r="O125" i="2" s="1"/>
  <c r="O124" i="2" s="1"/>
  <c r="O123" i="2" s="1"/>
  <c r="O117" i="2"/>
  <c r="O111" i="2"/>
  <c r="O105" i="2"/>
  <c r="O95" i="2"/>
  <c r="O58" i="2"/>
  <c r="O46" i="2"/>
  <c r="O41" i="2"/>
  <c r="O40" i="2" s="1"/>
  <c r="O39" i="2" s="1"/>
  <c r="O36" i="2"/>
  <c r="O35" i="2" s="1"/>
  <c r="O27" i="2"/>
  <c r="N127" i="2"/>
  <c r="N126" i="2" s="1"/>
  <c r="N125" i="2" s="1"/>
  <c r="N124" i="2" s="1"/>
  <c r="N123" i="2" s="1"/>
  <c r="N117" i="2"/>
  <c r="N111" i="2"/>
  <c r="N105" i="2"/>
  <c r="N95" i="2"/>
  <c r="N58" i="2"/>
  <c r="N46" i="2"/>
  <c r="N41" i="2"/>
  <c r="N40" i="2" s="1"/>
  <c r="N39" i="2" s="1"/>
  <c r="N36" i="2"/>
  <c r="N35" i="2" s="1"/>
  <c r="N27" i="2"/>
  <c r="M127" i="2"/>
  <c r="M126" i="2" s="1"/>
  <c r="M125" i="2" s="1"/>
  <c r="M124" i="2" s="1"/>
  <c r="M123" i="2" s="1"/>
  <c r="M117" i="2"/>
  <c r="M111" i="2"/>
  <c r="M105" i="2"/>
  <c r="M95" i="2"/>
  <c r="M58" i="2"/>
  <c r="M46" i="2"/>
  <c r="M41" i="2"/>
  <c r="M40" i="2" s="1"/>
  <c r="M39" i="2" s="1"/>
  <c r="M36" i="2"/>
  <c r="M35" i="2" s="1"/>
  <c r="M27" i="2"/>
  <c r="K127" i="2"/>
  <c r="K20" i="2" s="1"/>
  <c r="K46" i="2"/>
  <c r="K45" i="2" s="1"/>
  <c r="K44" i="2" s="1"/>
  <c r="K40" i="2"/>
  <c r="K39" i="2" s="1"/>
  <c r="K36" i="2"/>
  <c r="K35" i="2" s="1"/>
  <c r="K27" i="2"/>
  <c r="F127" i="2"/>
  <c r="F20" i="2" s="1"/>
  <c r="F46" i="2"/>
  <c r="F45" i="2" s="1"/>
  <c r="F44" i="2" s="1"/>
  <c r="F41" i="2"/>
  <c r="F40" i="2" s="1"/>
  <c r="F39" i="2" s="1"/>
  <c r="F36" i="2"/>
  <c r="F35" i="2" s="1"/>
  <c r="F27" i="2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1" i="1"/>
  <c r="U41" i="1"/>
  <c r="V37" i="1"/>
  <c r="U37" i="1"/>
  <c r="V36" i="1"/>
  <c r="U36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K26" i="2" l="1"/>
  <c r="K19" i="2"/>
  <c r="Y19" i="2"/>
  <c r="M26" i="2"/>
  <c r="M19" i="2"/>
  <c r="O26" i="2"/>
  <c r="O19" i="2"/>
  <c r="L26" i="2"/>
  <c r="L19" i="2"/>
  <c r="F26" i="2"/>
  <c r="F19" i="2"/>
  <c r="N26" i="2"/>
  <c r="N19" i="2"/>
  <c r="P26" i="2"/>
  <c r="P19" i="2"/>
  <c r="T26" i="2"/>
  <c r="T19" i="2"/>
  <c r="D26" i="3"/>
  <c r="D25" i="3" s="1"/>
  <c r="D24" i="3" s="1"/>
  <c r="H26" i="3"/>
  <c r="H25" i="3" s="1"/>
  <c r="H24" i="3" s="1"/>
  <c r="L26" i="3"/>
  <c r="L25" i="3" s="1"/>
  <c r="L24" i="3" s="1"/>
  <c r="T26" i="3"/>
  <c r="K26" i="3"/>
  <c r="K25" i="3" s="1"/>
  <c r="K24" i="3" s="1"/>
  <c r="F26" i="3"/>
  <c r="F25" i="3" s="1"/>
  <c r="F24" i="3" s="1"/>
  <c r="J26" i="3"/>
  <c r="J25" i="3" s="1"/>
  <c r="J24" i="3" s="1"/>
  <c r="V26" i="3"/>
  <c r="V25" i="3" s="1"/>
  <c r="V24" i="3" s="1"/>
  <c r="U26" i="3"/>
  <c r="U25" i="3" s="1"/>
  <c r="U24" i="3" s="1"/>
  <c r="J20" i="3"/>
  <c r="E45" i="3"/>
  <c r="E44" i="3" s="1"/>
  <c r="E19" i="3" s="1"/>
  <c r="E122" i="3"/>
  <c r="E121" i="3" s="1"/>
  <c r="G20" i="3"/>
  <c r="I45" i="3"/>
  <c r="I44" i="3" s="1"/>
  <c r="I19" i="3" s="1"/>
  <c r="I122" i="3"/>
  <c r="I121" i="3" s="1"/>
  <c r="K45" i="3"/>
  <c r="K44" i="3" s="1"/>
  <c r="K19" i="3" s="1"/>
  <c r="C122" i="3"/>
  <c r="C121" i="3" s="1"/>
  <c r="R45" i="3"/>
  <c r="R44" i="3" s="1"/>
  <c r="R19" i="3" s="1"/>
  <c r="R122" i="3"/>
  <c r="R121" i="3" s="1"/>
  <c r="D20" i="3"/>
  <c r="H45" i="3"/>
  <c r="H44" i="3" s="1"/>
  <c r="H19" i="3" s="1"/>
  <c r="H122" i="3"/>
  <c r="H121" i="3" s="1"/>
  <c r="N94" i="2"/>
  <c r="T126" i="2"/>
  <c r="T125" i="2" s="1"/>
  <c r="T124" i="2" s="1"/>
  <c r="P110" i="2"/>
  <c r="E25" i="3"/>
  <c r="E24" i="3" s="1"/>
  <c r="O25" i="3"/>
  <c r="O24" i="3" s="1"/>
  <c r="P25" i="3"/>
  <c r="P24" i="3" s="1"/>
  <c r="Q25" i="3"/>
  <c r="Q24" i="3" s="1"/>
  <c r="M25" i="2"/>
  <c r="M24" i="2" s="1"/>
  <c r="C20" i="3"/>
  <c r="L45" i="3"/>
  <c r="L44" i="3" s="1"/>
  <c r="L19" i="3" s="1"/>
  <c r="N20" i="3"/>
  <c r="P122" i="3"/>
  <c r="P121" i="3" s="1"/>
  <c r="R25" i="3"/>
  <c r="R24" i="3" s="1"/>
  <c r="D122" i="3"/>
  <c r="D121" i="3" s="1"/>
  <c r="G45" i="3"/>
  <c r="G44" i="3" s="1"/>
  <c r="G19" i="3" s="1"/>
  <c r="O122" i="3"/>
  <c r="O121" i="3" s="1"/>
  <c r="R20" i="3"/>
  <c r="S122" i="3"/>
  <c r="S121" i="3" s="1"/>
  <c r="M122" i="2"/>
  <c r="M121" i="2" s="1"/>
  <c r="P122" i="2"/>
  <c r="P121" i="2" s="1"/>
  <c r="O20" i="3"/>
  <c r="P20" i="3"/>
  <c r="T20" i="3"/>
  <c r="S45" i="3"/>
  <c r="S44" i="3" s="1"/>
  <c r="S19" i="3" s="1"/>
  <c r="K20" i="3"/>
  <c r="C45" i="3"/>
  <c r="C44" i="3" s="1"/>
  <c r="C19" i="3" s="1"/>
  <c r="U45" i="3"/>
  <c r="U44" i="3" s="1"/>
  <c r="U19" i="3" s="1"/>
  <c r="K126" i="2"/>
  <c r="K125" i="2" s="1"/>
  <c r="K124" i="2" s="1"/>
  <c r="Y20" i="2"/>
  <c r="C25" i="3"/>
  <c r="C24" i="3" s="1"/>
  <c r="C23" i="3" s="1"/>
  <c r="C22" i="3" s="1"/>
  <c r="C21" i="3" s="1"/>
  <c r="N20" i="2"/>
  <c r="N45" i="3"/>
  <c r="N44" i="3" s="1"/>
  <c r="N19" i="3" s="1"/>
  <c r="U122" i="3"/>
  <c r="U121" i="3" s="1"/>
  <c r="N45" i="2"/>
  <c r="N44" i="2" s="1"/>
  <c r="T25" i="2"/>
  <c r="T24" i="2" s="1"/>
  <c r="T23" i="2" s="1"/>
  <c r="T22" i="2" s="1"/>
  <c r="T21" i="2" s="1"/>
  <c r="F25" i="2"/>
  <c r="F24" i="2" s="1"/>
  <c r="F23" i="2" s="1"/>
  <c r="F22" i="2" s="1"/>
  <c r="F21" i="2" s="1"/>
  <c r="F126" i="2"/>
  <c r="F125" i="2" s="1"/>
  <c r="F124" i="2" s="1"/>
  <c r="K25" i="2"/>
  <c r="K24" i="2" s="1"/>
  <c r="K23" i="2" s="1"/>
  <c r="K22" i="2" s="1"/>
  <c r="K21" i="2" s="1"/>
  <c r="O122" i="2"/>
  <c r="O121" i="2" s="1"/>
  <c r="P94" i="2"/>
  <c r="P93" i="2" s="1"/>
  <c r="G25" i="3"/>
  <c r="G24" i="3" s="1"/>
  <c r="G122" i="3"/>
  <c r="G121" i="3" s="1"/>
  <c r="I20" i="3"/>
  <c r="P45" i="3"/>
  <c r="P44" i="3" s="1"/>
  <c r="P19" i="3" s="1"/>
  <c r="Q45" i="3"/>
  <c r="Q44" i="3" s="1"/>
  <c r="Q19" i="3" s="1"/>
  <c r="Q122" i="3"/>
  <c r="Q121" i="3" s="1"/>
  <c r="S20" i="3"/>
  <c r="N25" i="2"/>
  <c r="N24" i="2" s="1"/>
  <c r="M110" i="2"/>
  <c r="Y122" i="2"/>
  <c r="Y121" i="2" s="1"/>
  <c r="D45" i="3"/>
  <c r="D44" i="3" s="1"/>
  <c r="D19" i="3" s="1"/>
  <c r="F45" i="3"/>
  <c r="F44" i="3" s="1"/>
  <c r="F19" i="3" s="1"/>
  <c r="F122" i="3"/>
  <c r="F121" i="3" s="1"/>
  <c r="H20" i="3"/>
  <c r="J45" i="3"/>
  <c r="J44" i="3" s="1"/>
  <c r="J19" i="3" s="1"/>
  <c r="J122" i="3"/>
  <c r="J121" i="3" s="1"/>
  <c r="L20" i="3"/>
  <c r="M45" i="3"/>
  <c r="M44" i="3" s="1"/>
  <c r="M19" i="3" s="1"/>
  <c r="O45" i="3"/>
  <c r="O44" i="3" s="1"/>
  <c r="O19" i="3" s="1"/>
  <c r="T45" i="3"/>
  <c r="T44" i="3" s="1"/>
  <c r="T19" i="3" s="1"/>
  <c r="T122" i="3"/>
  <c r="T121" i="3" s="1"/>
  <c r="V45" i="3"/>
  <c r="V44" i="3" s="1"/>
  <c r="V19" i="3" s="1"/>
  <c r="P20" i="2"/>
  <c r="P45" i="2"/>
  <c r="P44" i="2" s="1"/>
  <c r="O45" i="2"/>
  <c r="O44" i="2" s="1"/>
  <c r="O20" i="2"/>
  <c r="O94" i="2"/>
  <c r="O110" i="2"/>
  <c r="L122" i="2"/>
  <c r="L121" i="2" s="1"/>
  <c r="L110" i="2"/>
  <c r="L94" i="2"/>
  <c r="L20" i="2"/>
  <c r="L45" i="2"/>
  <c r="L44" i="2" s="1"/>
  <c r="L25" i="2"/>
  <c r="L24" i="2" s="1"/>
  <c r="N25" i="3"/>
  <c r="N24" i="3" s="1"/>
  <c r="M122" i="3"/>
  <c r="M121" i="3" s="1"/>
  <c r="E20" i="3"/>
  <c r="Q20" i="3"/>
  <c r="S25" i="3"/>
  <c r="S24" i="3" s="1"/>
  <c r="F20" i="3"/>
  <c r="I25" i="3"/>
  <c r="I24" i="3" s="1"/>
  <c r="T25" i="3"/>
  <c r="T24" i="3" s="1"/>
  <c r="V122" i="3"/>
  <c r="V121" i="3" s="1"/>
  <c r="U20" i="3"/>
  <c r="V20" i="3"/>
  <c r="N122" i="3"/>
  <c r="N121" i="3" s="1"/>
  <c r="M25" i="3"/>
  <c r="M24" i="3" s="1"/>
  <c r="M20" i="3"/>
  <c r="K122" i="3"/>
  <c r="K121" i="3" s="1"/>
  <c r="L122" i="3"/>
  <c r="L121" i="3" s="1"/>
  <c r="Y26" i="2"/>
  <c r="Y25" i="2" s="1"/>
  <c r="Y24" i="2" s="1"/>
  <c r="Y23" i="2" s="1"/>
  <c r="Y22" i="2" s="1"/>
  <c r="Y21" i="2" s="1"/>
  <c r="P25" i="2"/>
  <c r="P24" i="2" s="1"/>
  <c r="O25" i="2"/>
  <c r="O24" i="2" s="1"/>
  <c r="N122" i="2"/>
  <c r="N121" i="2" s="1"/>
  <c r="N110" i="2"/>
  <c r="N93" i="2" s="1"/>
  <c r="M20" i="2"/>
  <c r="M94" i="2"/>
  <c r="M45" i="2"/>
  <c r="M44" i="2" s="1"/>
  <c r="AC45" i="1"/>
  <c r="E45" i="1"/>
  <c r="E44" i="1" s="1"/>
  <c r="E43" i="1" s="1"/>
  <c r="D45" i="1"/>
  <c r="D44" i="1" s="1"/>
  <c r="D43" i="1" s="1"/>
  <c r="AC109" i="1"/>
  <c r="AC93" i="1"/>
  <c r="AA126" i="1"/>
  <c r="AA125" i="1" s="1"/>
  <c r="AA124" i="1" s="1"/>
  <c r="AA123" i="1" s="1"/>
  <c r="AA122" i="1" s="1"/>
  <c r="Z126" i="1"/>
  <c r="Z125" i="1" s="1"/>
  <c r="Z124" i="1" s="1"/>
  <c r="Z123" i="1" s="1"/>
  <c r="Z122" i="1" s="1"/>
  <c r="Y126" i="1"/>
  <c r="Y125" i="1" s="1"/>
  <c r="Y124" i="1" s="1"/>
  <c r="Y123" i="1" s="1"/>
  <c r="Y122" i="1" s="1"/>
  <c r="X126" i="1"/>
  <c r="X125" i="1" s="1"/>
  <c r="X124" i="1" s="1"/>
  <c r="X123" i="1" s="1"/>
  <c r="X122" i="1" s="1"/>
  <c r="W126" i="1"/>
  <c r="W125" i="1" s="1"/>
  <c r="W124" i="1" s="1"/>
  <c r="W123" i="1" s="1"/>
  <c r="W122" i="1" s="1"/>
  <c r="T126" i="1"/>
  <c r="T125" i="1" s="1"/>
  <c r="T124" i="1" s="1"/>
  <c r="T123" i="1" s="1"/>
  <c r="T122" i="1" s="1"/>
  <c r="S126" i="1"/>
  <c r="S125" i="1" s="1"/>
  <c r="S124" i="1" s="1"/>
  <c r="S123" i="1" s="1"/>
  <c r="S122" i="1" s="1"/>
  <c r="R126" i="1"/>
  <c r="R125" i="1" s="1"/>
  <c r="R124" i="1" s="1"/>
  <c r="R123" i="1" s="1"/>
  <c r="R122" i="1" s="1"/>
  <c r="Q126" i="1"/>
  <c r="Q125" i="1" s="1"/>
  <c r="Q124" i="1" s="1"/>
  <c r="Q123" i="1" s="1"/>
  <c r="Q122" i="1" s="1"/>
  <c r="P126" i="1"/>
  <c r="P125" i="1" s="1"/>
  <c r="P124" i="1" s="1"/>
  <c r="P123" i="1" s="1"/>
  <c r="P122" i="1" s="1"/>
  <c r="O126" i="1"/>
  <c r="O125" i="1" s="1"/>
  <c r="O124" i="1" s="1"/>
  <c r="O123" i="1" s="1"/>
  <c r="O122" i="1" s="1"/>
  <c r="N126" i="1"/>
  <c r="N125" i="1" s="1"/>
  <c r="N124" i="1" s="1"/>
  <c r="N123" i="1" s="1"/>
  <c r="N122" i="1" s="1"/>
  <c r="M126" i="1"/>
  <c r="M125" i="1" s="1"/>
  <c r="M124" i="1" s="1"/>
  <c r="M123" i="1" s="1"/>
  <c r="M122" i="1" s="1"/>
  <c r="L126" i="1"/>
  <c r="L125" i="1" s="1"/>
  <c r="L124" i="1" s="1"/>
  <c r="L123" i="1" s="1"/>
  <c r="L122" i="1" s="1"/>
  <c r="K126" i="1"/>
  <c r="K125" i="1" s="1"/>
  <c r="K124" i="1" s="1"/>
  <c r="K123" i="1" s="1"/>
  <c r="K122" i="1" s="1"/>
  <c r="J126" i="1"/>
  <c r="J125" i="1" s="1"/>
  <c r="J124" i="1" s="1"/>
  <c r="J123" i="1" s="1"/>
  <c r="J122" i="1" s="1"/>
  <c r="I126" i="1"/>
  <c r="I125" i="1" s="1"/>
  <c r="I124" i="1" s="1"/>
  <c r="I123" i="1" s="1"/>
  <c r="I122" i="1" s="1"/>
  <c r="H126" i="1"/>
  <c r="H125" i="1" s="1"/>
  <c r="H124" i="1" s="1"/>
  <c r="H123" i="1" s="1"/>
  <c r="H122" i="1" s="1"/>
  <c r="E126" i="1"/>
  <c r="E125" i="1" s="1"/>
  <c r="E124" i="1" s="1"/>
  <c r="E123" i="1" s="1"/>
  <c r="E122" i="1" s="1"/>
  <c r="D126" i="1"/>
  <c r="D19" i="1" s="1"/>
  <c r="H116" i="1"/>
  <c r="AB117" i="1"/>
  <c r="AB119" i="1"/>
  <c r="AB118" i="1"/>
  <c r="AB114" i="1"/>
  <c r="W115" i="3" s="1"/>
  <c r="AB111" i="1"/>
  <c r="AA116" i="1"/>
  <c r="Z116" i="1"/>
  <c r="Y116" i="1"/>
  <c r="X116" i="1"/>
  <c r="W116" i="1"/>
  <c r="J116" i="1"/>
  <c r="I116" i="1"/>
  <c r="AB108" i="1"/>
  <c r="AB107" i="1"/>
  <c r="AB106" i="1"/>
  <c r="AB105" i="1"/>
  <c r="AA104" i="1"/>
  <c r="Z104" i="1"/>
  <c r="Y104" i="1"/>
  <c r="X104" i="1"/>
  <c r="W104" i="1"/>
  <c r="J104" i="1"/>
  <c r="I104" i="1"/>
  <c r="H104" i="1"/>
  <c r="W112" i="3" l="1"/>
  <c r="W111" i="3" s="1"/>
  <c r="AB110" i="1"/>
  <c r="H23" i="3"/>
  <c r="H22" i="3" s="1"/>
  <c r="H21" i="3" s="1"/>
  <c r="O108" i="4"/>
  <c r="P108" i="4" s="1"/>
  <c r="Q108" i="4" s="1"/>
  <c r="R108" i="4" s="1"/>
  <c r="W109" i="3"/>
  <c r="O105" i="4"/>
  <c r="P105" i="4" s="1"/>
  <c r="Q105" i="4" s="1"/>
  <c r="R105" i="4" s="1"/>
  <c r="W106" i="3"/>
  <c r="F123" i="2"/>
  <c r="F122" i="2" s="1"/>
  <c r="F121" i="2" s="1"/>
  <c r="F18" i="2" s="1"/>
  <c r="O106" i="4"/>
  <c r="P106" i="4" s="1"/>
  <c r="Q106" i="4" s="1"/>
  <c r="R106" i="4" s="1"/>
  <c r="W107" i="3"/>
  <c r="W119" i="3"/>
  <c r="K123" i="2"/>
  <c r="K122" i="2" s="1"/>
  <c r="K121" i="2" s="1"/>
  <c r="K18" i="2" s="1"/>
  <c r="O107" i="4"/>
  <c r="P107" i="4" s="1"/>
  <c r="Q107" i="4" s="1"/>
  <c r="R107" i="4" s="1"/>
  <c r="W108" i="3"/>
  <c r="W120" i="3"/>
  <c r="W118" i="3"/>
  <c r="T123" i="2"/>
  <c r="T122" i="2" s="1"/>
  <c r="T121" i="2" s="1"/>
  <c r="T18" i="2" s="1"/>
  <c r="C18" i="3"/>
  <c r="K23" i="3"/>
  <c r="K22" i="3" s="1"/>
  <c r="K21" i="3" s="1"/>
  <c r="K18" i="3" s="1"/>
  <c r="G23" i="3"/>
  <c r="G22" i="3" s="1"/>
  <c r="G21" i="3" s="1"/>
  <c r="G18" i="3" s="1"/>
  <c r="F23" i="3"/>
  <c r="F22" i="3" s="1"/>
  <c r="F21" i="3" s="1"/>
  <c r="F18" i="3" s="1"/>
  <c r="E23" i="3"/>
  <c r="E22" i="3" s="1"/>
  <c r="E21" i="3" s="1"/>
  <c r="E18" i="3" s="1"/>
  <c r="I23" i="3"/>
  <c r="I22" i="3" s="1"/>
  <c r="I21" i="3" s="1"/>
  <c r="I18" i="3" s="1"/>
  <c r="R23" i="3"/>
  <c r="R22" i="3" s="1"/>
  <c r="R21" i="3" s="1"/>
  <c r="R18" i="3" s="1"/>
  <c r="P23" i="3"/>
  <c r="P22" i="3" s="1"/>
  <c r="P21" i="3" s="1"/>
  <c r="P18" i="3" s="1"/>
  <c r="H18" i="3"/>
  <c r="L23" i="3"/>
  <c r="L22" i="3" s="1"/>
  <c r="L21" i="3" s="1"/>
  <c r="L18" i="3" s="1"/>
  <c r="S23" i="3"/>
  <c r="S22" i="3" s="1"/>
  <c r="S21" i="3" s="1"/>
  <c r="S18" i="3" s="1"/>
  <c r="P23" i="2"/>
  <c r="P22" i="2" s="1"/>
  <c r="P21" i="2" s="1"/>
  <c r="P18" i="2" s="1"/>
  <c r="N23" i="2"/>
  <c r="N22" i="2" s="1"/>
  <c r="M93" i="2"/>
  <c r="X121" i="1"/>
  <c r="X120" i="1" s="1"/>
  <c r="Z121" i="1"/>
  <c r="Z120" i="1" s="1"/>
  <c r="D23" i="3"/>
  <c r="D22" i="3" s="1"/>
  <c r="D21" i="3" s="1"/>
  <c r="D18" i="3" s="1"/>
  <c r="D125" i="1"/>
  <c r="D124" i="1" s="1"/>
  <c r="D123" i="1" s="1"/>
  <c r="R121" i="1"/>
  <c r="R120" i="1" s="1"/>
  <c r="M23" i="3"/>
  <c r="M22" i="3" s="1"/>
  <c r="M21" i="3" s="1"/>
  <c r="M18" i="3" s="1"/>
  <c r="Q121" i="1"/>
  <c r="Q120" i="1" s="1"/>
  <c r="O23" i="3"/>
  <c r="O22" i="3" s="1"/>
  <c r="O21" i="3" s="1"/>
  <c r="O18" i="3" s="1"/>
  <c r="U23" i="3"/>
  <c r="U22" i="3" s="1"/>
  <c r="U21" i="3" s="1"/>
  <c r="U18" i="3" s="1"/>
  <c r="V23" i="3"/>
  <c r="V22" i="3" s="1"/>
  <c r="V21" i="3" s="1"/>
  <c r="V18" i="3" s="1"/>
  <c r="T23" i="3"/>
  <c r="T22" i="3" s="1"/>
  <c r="T21" i="3" s="1"/>
  <c r="T18" i="3" s="1"/>
  <c r="Q23" i="3"/>
  <c r="Q22" i="3" s="1"/>
  <c r="Q21" i="3" s="1"/>
  <c r="Q18" i="3" s="1"/>
  <c r="N23" i="3"/>
  <c r="N22" i="3" s="1"/>
  <c r="N21" i="3" s="1"/>
  <c r="N18" i="3" s="1"/>
  <c r="J23" i="3"/>
  <c r="J22" i="3" s="1"/>
  <c r="J21" i="3" s="1"/>
  <c r="J18" i="3" s="1"/>
  <c r="Y18" i="2"/>
  <c r="E19" i="1"/>
  <c r="W121" i="1"/>
  <c r="W120" i="1" s="1"/>
  <c r="P121" i="1"/>
  <c r="P120" i="1" s="1"/>
  <c r="O121" i="1"/>
  <c r="O120" i="1" s="1"/>
  <c r="S121" i="1"/>
  <c r="S120" i="1" s="1"/>
  <c r="O23" i="2"/>
  <c r="O22" i="2" s="1"/>
  <c r="O93" i="2"/>
  <c r="N21" i="2"/>
  <c r="N18" i="2" s="1"/>
  <c r="L23" i="2"/>
  <c r="L22" i="2" s="1"/>
  <c r="L93" i="2"/>
  <c r="M23" i="2"/>
  <c r="M22" i="2" s="1"/>
  <c r="AC92" i="1"/>
  <c r="AA121" i="1"/>
  <c r="AA120" i="1" s="1"/>
  <c r="Z109" i="1"/>
  <c r="W109" i="1"/>
  <c r="AA109" i="1"/>
  <c r="X109" i="1"/>
  <c r="H109" i="1"/>
  <c r="L121" i="1"/>
  <c r="L120" i="1" s="1"/>
  <c r="Y109" i="1"/>
  <c r="T121" i="1"/>
  <c r="T120" i="1" s="1"/>
  <c r="Y121" i="1"/>
  <c r="Y120" i="1" s="1"/>
  <c r="N121" i="1"/>
  <c r="N120" i="1" s="1"/>
  <c r="M121" i="1"/>
  <c r="M120" i="1" s="1"/>
  <c r="K121" i="1"/>
  <c r="K120" i="1" s="1"/>
  <c r="J121" i="1"/>
  <c r="J120" i="1" s="1"/>
  <c r="I121" i="1"/>
  <c r="I120" i="1" s="1"/>
  <c r="H121" i="1"/>
  <c r="H120" i="1" s="1"/>
  <c r="E121" i="1"/>
  <c r="E120" i="1" s="1"/>
  <c r="I109" i="1"/>
  <c r="J109" i="1"/>
  <c r="AB116" i="1"/>
  <c r="AB104" i="1"/>
  <c r="AA94" i="1"/>
  <c r="AA93" i="1" s="1"/>
  <c r="Z94" i="1"/>
  <c r="Z93" i="1" s="1"/>
  <c r="Y94" i="1"/>
  <c r="Y93" i="1" s="1"/>
  <c r="X94" i="1"/>
  <c r="X93" i="1" s="1"/>
  <c r="W94" i="1"/>
  <c r="W93" i="1" s="1"/>
  <c r="AB103" i="1"/>
  <c r="AB102" i="1"/>
  <c r="AB101" i="1"/>
  <c r="AB100" i="1"/>
  <c r="AB99" i="1"/>
  <c r="AB98" i="1"/>
  <c r="AB97" i="1"/>
  <c r="AB96" i="1"/>
  <c r="AB95" i="1"/>
  <c r="I94" i="1"/>
  <c r="I93" i="1" s="1"/>
  <c r="H94" i="1"/>
  <c r="H93" i="1" s="1"/>
  <c r="J94" i="1"/>
  <c r="J93" i="1" s="1"/>
  <c r="Y92" i="1" l="1"/>
  <c r="O116" i="4"/>
  <c r="O104" i="4"/>
  <c r="O96" i="4"/>
  <c r="P96" i="4" s="1"/>
  <c r="Q96" i="4" s="1"/>
  <c r="R96" i="4" s="1"/>
  <c r="W97" i="3"/>
  <c r="O97" i="4"/>
  <c r="P97" i="4" s="1"/>
  <c r="Q97" i="4" s="1"/>
  <c r="R97" i="4" s="1"/>
  <c r="W98" i="3"/>
  <c r="O101" i="4"/>
  <c r="P101" i="4" s="1"/>
  <c r="Q101" i="4" s="1"/>
  <c r="R101" i="4" s="1"/>
  <c r="W102" i="3"/>
  <c r="O102" i="4"/>
  <c r="P102" i="4" s="1"/>
  <c r="Q102" i="4" s="1"/>
  <c r="R102" i="4" s="1"/>
  <c r="W103" i="3"/>
  <c r="W117" i="3"/>
  <c r="W110" i="3" s="1"/>
  <c r="O98" i="4"/>
  <c r="P98" i="4" s="1"/>
  <c r="Q98" i="4" s="1"/>
  <c r="R98" i="4" s="1"/>
  <c r="W99" i="3"/>
  <c r="O95" i="4"/>
  <c r="P95" i="4" s="1"/>
  <c r="W96" i="3"/>
  <c r="O99" i="4"/>
  <c r="P99" i="4" s="1"/>
  <c r="Q99" i="4" s="1"/>
  <c r="R99" i="4" s="1"/>
  <c r="W100" i="3"/>
  <c r="O103" i="4"/>
  <c r="P103" i="4" s="1"/>
  <c r="Q103" i="4" s="1"/>
  <c r="R103" i="4" s="1"/>
  <c r="W104" i="3"/>
  <c r="D122" i="1"/>
  <c r="D121" i="1" s="1"/>
  <c r="D120" i="1" s="1"/>
  <c r="W105" i="3"/>
  <c r="O100" i="4"/>
  <c r="P100" i="4" s="1"/>
  <c r="Q100" i="4" s="1"/>
  <c r="R100" i="4" s="1"/>
  <c r="W101" i="3"/>
  <c r="M21" i="2"/>
  <c r="M18" i="2" s="1"/>
  <c r="W92" i="1"/>
  <c r="J92" i="1"/>
  <c r="X92" i="1"/>
  <c r="P104" i="4"/>
  <c r="P116" i="4"/>
  <c r="O110" i="4"/>
  <c r="O21" i="2"/>
  <c r="O18" i="2" s="1"/>
  <c r="L21" i="2"/>
  <c r="L18" i="2" s="1"/>
  <c r="AB109" i="1"/>
  <c r="H92" i="1"/>
  <c r="I92" i="1"/>
  <c r="Z92" i="1"/>
  <c r="AA92" i="1"/>
  <c r="AB94" i="1"/>
  <c r="V129" i="1"/>
  <c r="U129" i="1"/>
  <c r="V128" i="1"/>
  <c r="U128" i="1"/>
  <c r="V127" i="1"/>
  <c r="U127" i="1"/>
  <c r="AB129" i="1"/>
  <c r="AB128" i="1"/>
  <c r="AB127" i="1"/>
  <c r="AB56" i="1"/>
  <c r="AB55" i="1"/>
  <c r="AB54" i="1"/>
  <c r="AB53" i="1"/>
  <c r="AB52" i="1"/>
  <c r="AB51" i="1"/>
  <c r="AB50" i="1"/>
  <c r="AB49" i="1"/>
  <c r="AB48" i="1"/>
  <c r="AC57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V57" i="1"/>
  <c r="U57" i="1"/>
  <c r="AA57" i="1"/>
  <c r="AA19" i="1" s="1"/>
  <c r="Z57" i="1"/>
  <c r="Z19" i="1" s="1"/>
  <c r="Y57" i="1"/>
  <c r="Y19" i="1" s="1"/>
  <c r="X57" i="1"/>
  <c r="X19" i="1" s="1"/>
  <c r="W57" i="1"/>
  <c r="W19" i="1" s="1"/>
  <c r="T57" i="1"/>
  <c r="T19" i="1" s="1"/>
  <c r="S57" i="1"/>
  <c r="S19" i="1" s="1"/>
  <c r="R57" i="1"/>
  <c r="R19" i="1" s="1"/>
  <c r="Q57" i="1"/>
  <c r="Q19" i="1" s="1"/>
  <c r="P57" i="1"/>
  <c r="P19" i="1" s="1"/>
  <c r="O57" i="1"/>
  <c r="O19" i="1" s="1"/>
  <c r="N57" i="1"/>
  <c r="N19" i="1" s="1"/>
  <c r="M57" i="1"/>
  <c r="M19" i="1" s="1"/>
  <c r="L57" i="1"/>
  <c r="L19" i="1" s="1"/>
  <c r="K57" i="1"/>
  <c r="K19" i="1" s="1"/>
  <c r="J57" i="1"/>
  <c r="J19" i="1" s="1"/>
  <c r="I57" i="1"/>
  <c r="I19" i="1" s="1"/>
  <c r="H57" i="1"/>
  <c r="H19" i="1" s="1"/>
  <c r="V45" i="1"/>
  <c r="U45" i="1"/>
  <c r="AA45" i="1"/>
  <c r="AA44" i="1" s="1"/>
  <c r="AA43" i="1" s="1"/>
  <c r="Z45" i="1"/>
  <c r="Z44" i="1" s="1"/>
  <c r="Z43" i="1" s="1"/>
  <c r="Y45" i="1"/>
  <c r="Y44" i="1" s="1"/>
  <c r="Y43" i="1" s="1"/>
  <c r="X45" i="1"/>
  <c r="X44" i="1" s="1"/>
  <c r="X43" i="1" s="1"/>
  <c r="W45" i="1"/>
  <c r="W44" i="1" s="1"/>
  <c r="W43" i="1" s="1"/>
  <c r="T45" i="1"/>
  <c r="T44" i="1" s="1"/>
  <c r="T43" i="1" s="1"/>
  <c r="S45" i="1"/>
  <c r="S44" i="1" s="1"/>
  <c r="S43" i="1" s="1"/>
  <c r="R45" i="1"/>
  <c r="R44" i="1" s="1"/>
  <c r="R43" i="1" s="1"/>
  <c r="Q45" i="1"/>
  <c r="Q44" i="1" s="1"/>
  <c r="Q43" i="1" s="1"/>
  <c r="P45" i="1"/>
  <c r="P44" i="1" s="1"/>
  <c r="P43" i="1" s="1"/>
  <c r="O45" i="1"/>
  <c r="O44" i="1" s="1"/>
  <c r="O43" i="1" s="1"/>
  <c r="N45" i="1"/>
  <c r="N44" i="1" s="1"/>
  <c r="N43" i="1" s="1"/>
  <c r="M45" i="1"/>
  <c r="M44" i="1" s="1"/>
  <c r="M43" i="1" s="1"/>
  <c r="L45" i="1"/>
  <c r="L44" i="1" s="1"/>
  <c r="L43" i="1" s="1"/>
  <c r="K45" i="1"/>
  <c r="K44" i="1" s="1"/>
  <c r="K43" i="1" s="1"/>
  <c r="J45" i="1"/>
  <c r="J44" i="1" s="1"/>
  <c r="J43" i="1" s="1"/>
  <c r="I45" i="1"/>
  <c r="I44" i="1" s="1"/>
  <c r="I43" i="1" s="1"/>
  <c r="H45" i="1"/>
  <c r="H44" i="1" s="1"/>
  <c r="H43" i="1" s="1"/>
  <c r="O109" i="4" l="1"/>
  <c r="O94" i="4"/>
  <c r="O93" i="4" s="1"/>
  <c r="O63" i="4"/>
  <c r="P63" i="4" s="1"/>
  <c r="Q63" i="4" s="1"/>
  <c r="R63" i="4" s="1"/>
  <c r="W64" i="3"/>
  <c r="O71" i="4"/>
  <c r="P71" i="4" s="1"/>
  <c r="Q71" i="4" s="1"/>
  <c r="R71" i="4" s="1"/>
  <c r="W72" i="3"/>
  <c r="O79" i="4"/>
  <c r="P79" i="4" s="1"/>
  <c r="Q79" i="4" s="1"/>
  <c r="R79" i="4" s="1"/>
  <c r="W80" i="3"/>
  <c r="O87" i="4"/>
  <c r="P87" i="4" s="1"/>
  <c r="Q87" i="4" s="1"/>
  <c r="R87" i="4" s="1"/>
  <c r="W88" i="3"/>
  <c r="O50" i="4"/>
  <c r="P50" i="4" s="1"/>
  <c r="Q50" i="4" s="1"/>
  <c r="R50" i="4" s="1"/>
  <c r="W51" i="3"/>
  <c r="O60" i="4"/>
  <c r="P60" i="4" s="1"/>
  <c r="Q60" i="4" s="1"/>
  <c r="R60" i="4" s="1"/>
  <c r="W61" i="3"/>
  <c r="O64" i="4"/>
  <c r="P64" i="4" s="1"/>
  <c r="Q64" i="4" s="1"/>
  <c r="R64" i="4" s="1"/>
  <c r="W65" i="3"/>
  <c r="O68" i="4"/>
  <c r="P68" i="4" s="1"/>
  <c r="Q68" i="4" s="1"/>
  <c r="R68" i="4" s="1"/>
  <c r="W69" i="3"/>
  <c r="O72" i="4"/>
  <c r="P72" i="4" s="1"/>
  <c r="Q72" i="4" s="1"/>
  <c r="R72" i="4" s="1"/>
  <c r="W73" i="3"/>
  <c r="O76" i="4"/>
  <c r="P76" i="4" s="1"/>
  <c r="Q76" i="4" s="1"/>
  <c r="R76" i="4" s="1"/>
  <c r="W77" i="3"/>
  <c r="O80" i="4"/>
  <c r="P80" i="4" s="1"/>
  <c r="Q80" i="4" s="1"/>
  <c r="R80" i="4" s="1"/>
  <c r="W81" i="3"/>
  <c r="O84" i="4"/>
  <c r="P84" i="4" s="1"/>
  <c r="Q84" i="4" s="1"/>
  <c r="R84" i="4" s="1"/>
  <c r="W85" i="3"/>
  <c r="O88" i="4"/>
  <c r="P88" i="4" s="1"/>
  <c r="Q88" i="4" s="1"/>
  <c r="R88" i="4" s="1"/>
  <c r="W89" i="3"/>
  <c r="W52" i="3"/>
  <c r="O51" i="4"/>
  <c r="P51" i="4" s="1"/>
  <c r="Q51" i="4" s="1"/>
  <c r="R51" i="4" s="1"/>
  <c r="W56" i="3"/>
  <c r="O55" i="4"/>
  <c r="P55" i="4" s="1"/>
  <c r="Q55" i="4" s="1"/>
  <c r="R55" i="4" s="1"/>
  <c r="O129" i="4"/>
  <c r="P129" i="4" s="1"/>
  <c r="Q129" i="4" s="1"/>
  <c r="R129" i="4" s="1"/>
  <c r="W130" i="3"/>
  <c r="O65" i="4"/>
  <c r="P65" i="4" s="1"/>
  <c r="Q65" i="4" s="1"/>
  <c r="R65" i="4" s="1"/>
  <c r="W66" i="3"/>
  <c r="O73" i="4"/>
  <c r="P73" i="4" s="1"/>
  <c r="Q73" i="4" s="1"/>
  <c r="R73" i="4" s="1"/>
  <c r="W74" i="3"/>
  <c r="O81" i="4"/>
  <c r="P81" i="4" s="1"/>
  <c r="Q81" i="4" s="1"/>
  <c r="R81" i="4" s="1"/>
  <c r="W82" i="3"/>
  <c r="O85" i="4"/>
  <c r="P85" i="4" s="1"/>
  <c r="Q85" i="4" s="1"/>
  <c r="R85" i="4" s="1"/>
  <c r="W86" i="3"/>
  <c r="W49" i="3"/>
  <c r="O48" i="4"/>
  <c r="P48" i="4" s="1"/>
  <c r="Q48" i="4" s="1"/>
  <c r="R48" i="4" s="1"/>
  <c r="W53" i="3"/>
  <c r="O52" i="4"/>
  <c r="P52" i="4" s="1"/>
  <c r="Q52" i="4" s="1"/>
  <c r="R52" i="4" s="1"/>
  <c r="W57" i="3"/>
  <c r="O56" i="4"/>
  <c r="P56" i="4" s="1"/>
  <c r="Q56" i="4" s="1"/>
  <c r="R56" i="4" s="1"/>
  <c r="O61" i="4"/>
  <c r="P61" i="4" s="1"/>
  <c r="Q61" i="4" s="1"/>
  <c r="R61" i="4" s="1"/>
  <c r="W62" i="3"/>
  <c r="O69" i="4"/>
  <c r="P69" i="4" s="1"/>
  <c r="Q69" i="4" s="1"/>
  <c r="R69" i="4" s="1"/>
  <c r="W70" i="3"/>
  <c r="O77" i="4"/>
  <c r="P77" i="4" s="1"/>
  <c r="Q77" i="4" s="1"/>
  <c r="R77" i="4" s="1"/>
  <c r="W78" i="3"/>
  <c r="O89" i="4"/>
  <c r="P89" i="4" s="1"/>
  <c r="Q89" i="4" s="1"/>
  <c r="R89" i="4" s="1"/>
  <c r="W90" i="3"/>
  <c r="O58" i="4"/>
  <c r="P58" i="4" s="1"/>
  <c r="Q58" i="4" s="1"/>
  <c r="R58" i="4" s="1"/>
  <c r="W59" i="3"/>
  <c r="O62" i="4"/>
  <c r="P62" i="4" s="1"/>
  <c r="Q62" i="4" s="1"/>
  <c r="R62" i="4" s="1"/>
  <c r="W63" i="3"/>
  <c r="O66" i="4"/>
  <c r="P66" i="4" s="1"/>
  <c r="Q66" i="4" s="1"/>
  <c r="R66" i="4" s="1"/>
  <c r="W67" i="3"/>
  <c r="O70" i="4"/>
  <c r="P70" i="4" s="1"/>
  <c r="Q70" i="4" s="1"/>
  <c r="R70" i="4" s="1"/>
  <c r="W71" i="3"/>
  <c r="O74" i="4"/>
  <c r="P74" i="4" s="1"/>
  <c r="Q74" i="4" s="1"/>
  <c r="R74" i="4" s="1"/>
  <c r="W75" i="3"/>
  <c r="O78" i="4"/>
  <c r="P78" i="4" s="1"/>
  <c r="Q78" i="4" s="1"/>
  <c r="R78" i="4" s="1"/>
  <c r="W79" i="3"/>
  <c r="O82" i="4"/>
  <c r="P82" i="4" s="1"/>
  <c r="Q82" i="4" s="1"/>
  <c r="R82" i="4" s="1"/>
  <c r="W83" i="3"/>
  <c r="O86" i="4"/>
  <c r="P86" i="4" s="1"/>
  <c r="Q86" i="4" s="1"/>
  <c r="R86" i="4" s="1"/>
  <c r="W87" i="3"/>
  <c r="O90" i="4"/>
  <c r="P90" i="4" s="1"/>
  <c r="Q90" i="4" s="1"/>
  <c r="R90" i="4" s="1"/>
  <c r="W91" i="3"/>
  <c r="W50" i="3"/>
  <c r="O49" i="4"/>
  <c r="W54" i="3"/>
  <c r="O53" i="4"/>
  <c r="P53" i="4" s="1"/>
  <c r="Q53" i="4" s="1"/>
  <c r="R53" i="4" s="1"/>
  <c r="O127" i="4"/>
  <c r="W128" i="3"/>
  <c r="O59" i="4"/>
  <c r="P59" i="4" s="1"/>
  <c r="Q59" i="4" s="1"/>
  <c r="R59" i="4" s="1"/>
  <c r="W60" i="3"/>
  <c r="O67" i="4"/>
  <c r="P67" i="4" s="1"/>
  <c r="Q67" i="4" s="1"/>
  <c r="R67" i="4" s="1"/>
  <c r="W68" i="3"/>
  <c r="O75" i="4"/>
  <c r="P75" i="4" s="1"/>
  <c r="Q75" i="4" s="1"/>
  <c r="R75" i="4" s="1"/>
  <c r="W76" i="3"/>
  <c r="O83" i="4"/>
  <c r="P83" i="4" s="1"/>
  <c r="Q83" i="4" s="1"/>
  <c r="R83" i="4" s="1"/>
  <c r="W84" i="3"/>
  <c r="O91" i="4"/>
  <c r="P91" i="4" s="1"/>
  <c r="Q91" i="4" s="1"/>
  <c r="R91" i="4" s="1"/>
  <c r="W92" i="3"/>
  <c r="O54" i="4"/>
  <c r="P54" i="4" s="1"/>
  <c r="Q54" i="4" s="1"/>
  <c r="R54" i="4" s="1"/>
  <c r="W55" i="3"/>
  <c r="O128" i="4"/>
  <c r="P128" i="4" s="1"/>
  <c r="Q128" i="4" s="1"/>
  <c r="R128" i="4" s="1"/>
  <c r="W129" i="3"/>
  <c r="W95" i="3"/>
  <c r="AB93" i="1"/>
  <c r="AB92" i="1" s="1"/>
  <c r="AE94" i="1"/>
  <c r="U44" i="1"/>
  <c r="U43" i="1" s="1"/>
  <c r="Q95" i="4"/>
  <c r="P94" i="4"/>
  <c r="P93" i="4" s="1"/>
  <c r="P110" i="4"/>
  <c r="P109" i="4" s="1"/>
  <c r="R116" i="4"/>
  <c r="Q116" i="4"/>
  <c r="R104" i="4"/>
  <c r="Q104" i="4"/>
  <c r="V44" i="1"/>
  <c r="V43" i="1" s="1"/>
  <c r="U126" i="1"/>
  <c r="U125" i="1" s="1"/>
  <c r="U124" i="1" s="1"/>
  <c r="U123" i="1" s="1"/>
  <c r="V126" i="1"/>
  <c r="V125" i="1" s="1"/>
  <c r="V124" i="1" s="1"/>
  <c r="V123" i="1" s="1"/>
  <c r="AB126" i="1"/>
  <c r="AB125" i="1" s="1"/>
  <c r="AB124" i="1" s="1"/>
  <c r="AB123" i="1" s="1"/>
  <c r="AB122" i="1" s="1"/>
  <c r="AB45" i="1"/>
  <c r="AB57" i="1"/>
  <c r="J35" i="1"/>
  <c r="J34" i="1" s="1"/>
  <c r="AB33" i="1"/>
  <c r="AB32" i="1"/>
  <c r="AB31" i="1"/>
  <c r="AB30" i="1"/>
  <c r="AA40" i="1"/>
  <c r="AA39" i="1" s="1"/>
  <c r="AA38" i="1" s="1"/>
  <c r="Z40" i="1"/>
  <c r="Z39" i="1" s="1"/>
  <c r="Z38" i="1" s="1"/>
  <c r="Y40" i="1"/>
  <c r="Y39" i="1" s="1"/>
  <c r="Y38" i="1" s="1"/>
  <c r="X40" i="1"/>
  <c r="X39" i="1" s="1"/>
  <c r="X38" i="1" s="1"/>
  <c r="W40" i="1"/>
  <c r="W39" i="1" s="1"/>
  <c r="W38" i="1" s="1"/>
  <c r="V40" i="1"/>
  <c r="V39" i="1" s="1"/>
  <c r="V38" i="1" s="1"/>
  <c r="U40" i="1"/>
  <c r="U39" i="1" s="1"/>
  <c r="U38" i="1" s="1"/>
  <c r="T40" i="1"/>
  <c r="T39" i="1" s="1"/>
  <c r="T38" i="1" s="1"/>
  <c r="S40" i="1"/>
  <c r="S39" i="1" s="1"/>
  <c r="S38" i="1" s="1"/>
  <c r="R40" i="1"/>
  <c r="R39" i="1" s="1"/>
  <c r="R38" i="1" s="1"/>
  <c r="Q40" i="1"/>
  <c r="Q39" i="1" s="1"/>
  <c r="Q38" i="1" s="1"/>
  <c r="P40" i="1"/>
  <c r="P39" i="1" s="1"/>
  <c r="P38" i="1" s="1"/>
  <c r="O40" i="1"/>
  <c r="O39" i="1" s="1"/>
  <c r="O38" i="1" s="1"/>
  <c r="N40" i="1"/>
  <c r="N39" i="1" s="1"/>
  <c r="N38" i="1" s="1"/>
  <c r="M40" i="1"/>
  <c r="M39" i="1" s="1"/>
  <c r="M38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H40" i="1"/>
  <c r="H39" i="1" s="1"/>
  <c r="H38" i="1" s="1"/>
  <c r="E40" i="1"/>
  <c r="E39" i="1" s="1"/>
  <c r="E38" i="1" s="1"/>
  <c r="D40" i="1"/>
  <c r="D39" i="1" s="1"/>
  <c r="D38" i="1" s="1"/>
  <c r="AB41" i="1"/>
  <c r="W42" i="3" s="1"/>
  <c r="W41" i="3" s="1"/>
  <c r="W40" i="3" s="1"/>
  <c r="W39" i="3" s="1"/>
  <c r="AB37" i="1"/>
  <c r="AB36" i="1"/>
  <c r="AA35" i="1"/>
  <c r="AA34" i="1" s="1"/>
  <c r="Z35" i="1"/>
  <c r="Z34" i="1" s="1"/>
  <c r="Y35" i="1"/>
  <c r="Y34" i="1" s="1"/>
  <c r="X35" i="1"/>
  <c r="X34" i="1" s="1"/>
  <c r="W35" i="1"/>
  <c r="W34" i="1" s="1"/>
  <c r="V35" i="1"/>
  <c r="V34" i="1" s="1"/>
  <c r="U35" i="1"/>
  <c r="U34" i="1" s="1"/>
  <c r="T35" i="1"/>
  <c r="T34" i="1" s="1"/>
  <c r="S35" i="1"/>
  <c r="S34" i="1" s="1"/>
  <c r="R35" i="1"/>
  <c r="R34" i="1" s="1"/>
  <c r="Q35" i="1"/>
  <c r="Q34" i="1" s="1"/>
  <c r="P35" i="1"/>
  <c r="P34" i="1" s="1"/>
  <c r="O35" i="1"/>
  <c r="O34" i="1" s="1"/>
  <c r="N35" i="1"/>
  <c r="N34" i="1" s="1"/>
  <c r="M35" i="1"/>
  <c r="M34" i="1" s="1"/>
  <c r="L35" i="1"/>
  <c r="L34" i="1" s="1"/>
  <c r="K35" i="1"/>
  <c r="K34" i="1" s="1"/>
  <c r="I35" i="1"/>
  <c r="I34" i="1" s="1"/>
  <c r="H35" i="1"/>
  <c r="H34" i="1" s="1"/>
  <c r="E35" i="1"/>
  <c r="E34" i="1" s="1"/>
  <c r="D35" i="1"/>
  <c r="D34" i="1" s="1"/>
  <c r="E26" i="1"/>
  <c r="D26" i="1"/>
  <c r="T26" i="1"/>
  <c r="S26" i="1"/>
  <c r="R26" i="1"/>
  <c r="Q26" i="1"/>
  <c r="P26" i="1"/>
  <c r="O26" i="1"/>
  <c r="N26" i="1"/>
  <c r="M26" i="1"/>
  <c r="L26" i="1"/>
  <c r="K26" i="1"/>
  <c r="J26" i="1"/>
  <c r="AB29" i="1"/>
  <c r="AB28" i="1"/>
  <c r="V26" i="1"/>
  <c r="U26" i="1"/>
  <c r="AA26" i="1"/>
  <c r="Z26" i="1"/>
  <c r="Y26" i="1"/>
  <c r="X26" i="1"/>
  <c r="W26" i="1"/>
  <c r="I26" i="1"/>
  <c r="H26" i="1"/>
  <c r="AB27" i="1"/>
  <c r="I18" i="1" l="1"/>
  <c r="Z18" i="1"/>
  <c r="W18" i="1"/>
  <c r="AA18" i="1"/>
  <c r="N18" i="1"/>
  <c r="R18" i="1"/>
  <c r="O92" i="4"/>
  <c r="P18" i="1"/>
  <c r="X18" i="1"/>
  <c r="U18" i="1"/>
  <c r="J18" i="1"/>
  <c r="E18" i="1"/>
  <c r="L18" i="1"/>
  <c r="T18" i="1"/>
  <c r="H18" i="1"/>
  <c r="Y18" i="1"/>
  <c r="O57" i="4"/>
  <c r="O19" i="4" s="1"/>
  <c r="O126" i="4"/>
  <c r="O125" i="4" s="1"/>
  <c r="O124" i="4" s="1"/>
  <c r="O123" i="4" s="1"/>
  <c r="O122" i="4" s="1"/>
  <c r="O121" i="4" s="1"/>
  <c r="O120" i="4" s="1"/>
  <c r="O45" i="4"/>
  <c r="P127" i="4"/>
  <c r="P126" i="4" s="1"/>
  <c r="P125" i="4" s="1"/>
  <c r="P124" i="4" s="1"/>
  <c r="P123" i="4" s="1"/>
  <c r="P49" i="4"/>
  <c r="Q49" i="4" s="1"/>
  <c r="R49" i="4" s="1"/>
  <c r="V18" i="1"/>
  <c r="K18" i="1"/>
  <c r="O18" i="1"/>
  <c r="S18" i="1"/>
  <c r="O32" i="4"/>
  <c r="P32" i="4" s="1"/>
  <c r="Q32" i="4" s="1"/>
  <c r="R32" i="4" s="1"/>
  <c r="W33" i="3"/>
  <c r="O27" i="4"/>
  <c r="P27" i="4" s="1"/>
  <c r="W28" i="3"/>
  <c r="O28" i="4"/>
  <c r="P28" i="4" s="1"/>
  <c r="Q28" i="4" s="1"/>
  <c r="R28" i="4" s="1"/>
  <c r="W29" i="3"/>
  <c r="O36" i="4"/>
  <c r="P36" i="4" s="1"/>
  <c r="W37" i="3"/>
  <c r="O33" i="4"/>
  <c r="P33" i="4" s="1"/>
  <c r="Q33" i="4" s="1"/>
  <c r="R33" i="4" s="1"/>
  <c r="W34" i="3"/>
  <c r="W46" i="3"/>
  <c r="O29" i="4"/>
  <c r="P29" i="4" s="1"/>
  <c r="Q29" i="4" s="1"/>
  <c r="R29" i="4" s="1"/>
  <c r="W30" i="3"/>
  <c r="M18" i="1"/>
  <c r="Q18" i="1"/>
  <c r="D18" i="1"/>
  <c r="O37" i="4"/>
  <c r="P37" i="4" s="1"/>
  <c r="Q37" i="4" s="1"/>
  <c r="R37" i="4" s="1"/>
  <c r="W38" i="3"/>
  <c r="O30" i="4"/>
  <c r="P30" i="4" s="1"/>
  <c r="Q30" i="4" s="1"/>
  <c r="R30" i="4" s="1"/>
  <c r="W31" i="3"/>
  <c r="V122" i="1"/>
  <c r="V121" i="1" s="1"/>
  <c r="V120" i="1" s="1"/>
  <c r="W94" i="3"/>
  <c r="W93" i="3" s="1"/>
  <c r="W127" i="3"/>
  <c r="W126" i="3" s="1"/>
  <c r="W125" i="3" s="1"/>
  <c r="W124" i="3" s="1"/>
  <c r="W123" i="3" s="1"/>
  <c r="W122" i="3" s="1"/>
  <c r="W121" i="3" s="1"/>
  <c r="W58" i="3"/>
  <c r="O31" i="4"/>
  <c r="P31" i="4" s="1"/>
  <c r="Q31" i="4" s="1"/>
  <c r="R31" i="4" s="1"/>
  <c r="W32" i="3"/>
  <c r="U121" i="1"/>
  <c r="U120" i="1" s="1"/>
  <c r="U122" i="1"/>
  <c r="AB19" i="1"/>
  <c r="X20" i="3" s="1"/>
  <c r="V19" i="1"/>
  <c r="Y25" i="1"/>
  <c r="Y24" i="1" s="1"/>
  <c r="Y23" i="1" s="1"/>
  <c r="Y22" i="1" s="1"/>
  <c r="Y21" i="1" s="1"/>
  <c r="Y20" i="1" s="1"/>
  <c r="Y17" i="1" s="1"/>
  <c r="K25" i="1"/>
  <c r="K24" i="1" s="1"/>
  <c r="K23" i="1" s="1"/>
  <c r="K22" i="1" s="1"/>
  <c r="K21" i="1" s="1"/>
  <c r="K20" i="1" s="1"/>
  <c r="K17" i="1" s="1"/>
  <c r="S25" i="1"/>
  <c r="S24" i="1" s="1"/>
  <c r="S23" i="1" s="1"/>
  <c r="S22" i="1" s="1"/>
  <c r="S21" i="1" s="1"/>
  <c r="S20" i="1" s="1"/>
  <c r="S17" i="1" s="1"/>
  <c r="P57" i="4"/>
  <c r="N25" i="1"/>
  <c r="N24" i="1" s="1"/>
  <c r="N23" i="1" s="1"/>
  <c r="N22" i="1" s="1"/>
  <c r="N21" i="1" s="1"/>
  <c r="N20" i="1" s="1"/>
  <c r="N17" i="1" s="1"/>
  <c r="AB40" i="1"/>
  <c r="AB39" i="1" s="1"/>
  <c r="AB38" i="1" s="1"/>
  <c r="O41" i="4"/>
  <c r="W25" i="1"/>
  <c r="W24" i="1" s="1"/>
  <c r="W23" i="1" s="1"/>
  <c r="W22" i="1" s="1"/>
  <c r="W21" i="1" s="1"/>
  <c r="W20" i="1" s="1"/>
  <c r="W17" i="1" s="1"/>
  <c r="AA25" i="1"/>
  <c r="AA24" i="1" s="1"/>
  <c r="AA23" i="1" s="1"/>
  <c r="AA22" i="1" s="1"/>
  <c r="AA21" i="1" s="1"/>
  <c r="AA20" i="1" s="1"/>
  <c r="AA17" i="1" s="1"/>
  <c r="M25" i="1"/>
  <c r="M24" i="1" s="1"/>
  <c r="M23" i="1" s="1"/>
  <c r="M22" i="1" s="1"/>
  <c r="M21" i="1" s="1"/>
  <c r="M20" i="1" s="1"/>
  <c r="M17" i="1" s="1"/>
  <c r="Q25" i="1"/>
  <c r="Q24" i="1" s="1"/>
  <c r="Q23" i="1" s="1"/>
  <c r="Q22" i="1" s="1"/>
  <c r="Q21" i="1" s="1"/>
  <c r="Q20" i="1" s="1"/>
  <c r="Q17" i="1" s="1"/>
  <c r="D25" i="1"/>
  <c r="D24" i="1" s="1"/>
  <c r="D23" i="1" s="1"/>
  <c r="D22" i="1" s="1"/>
  <c r="D21" i="1" s="1"/>
  <c r="D20" i="1" s="1"/>
  <c r="D17" i="1" s="1"/>
  <c r="U19" i="1"/>
  <c r="P92" i="4"/>
  <c r="H25" i="1"/>
  <c r="H24" i="1" s="1"/>
  <c r="H23" i="1" s="1"/>
  <c r="H22" i="1" s="1"/>
  <c r="H21" i="1" s="1"/>
  <c r="H20" i="1" s="1"/>
  <c r="H17" i="1" s="1"/>
  <c r="O25" i="1"/>
  <c r="O24" i="1" s="1"/>
  <c r="O23" i="1" s="1"/>
  <c r="O22" i="1" s="1"/>
  <c r="O21" i="1" s="1"/>
  <c r="O20" i="1" s="1"/>
  <c r="O17" i="1" s="1"/>
  <c r="R110" i="4"/>
  <c r="R109" i="4" s="1"/>
  <c r="Q110" i="4"/>
  <c r="Q109" i="4" s="1"/>
  <c r="R95" i="4"/>
  <c r="R94" i="4" s="1"/>
  <c r="R93" i="4" s="1"/>
  <c r="Q94" i="4"/>
  <c r="Q93" i="4" s="1"/>
  <c r="X25" i="1"/>
  <c r="X24" i="1" s="1"/>
  <c r="X23" i="1" s="1"/>
  <c r="X22" i="1" s="1"/>
  <c r="X21" i="1" s="1"/>
  <c r="X20" i="1" s="1"/>
  <c r="X17" i="1" s="1"/>
  <c r="J25" i="1"/>
  <c r="J24" i="1" s="1"/>
  <c r="J23" i="1" s="1"/>
  <c r="J22" i="1" s="1"/>
  <c r="J21" i="1" s="1"/>
  <c r="J20" i="1" s="1"/>
  <c r="R25" i="1"/>
  <c r="R24" i="1" s="1"/>
  <c r="R23" i="1" s="1"/>
  <c r="R22" i="1" s="1"/>
  <c r="R21" i="1" s="1"/>
  <c r="R20" i="1" s="1"/>
  <c r="R17" i="1" s="1"/>
  <c r="I25" i="1"/>
  <c r="I24" i="1" s="1"/>
  <c r="I23" i="1" s="1"/>
  <c r="I22" i="1" s="1"/>
  <c r="I21" i="1" s="1"/>
  <c r="I20" i="1" s="1"/>
  <c r="I17" i="1" s="1"/>
  <c r="Z25" i="1"/>
  <c r="Z24" i="1" s="1"/>
  <c r="Z23" i="1" s="1"/>
  <c r="Z22" i="1" s="1"/>
  <c r="Z21" i="1" s="1"/>
  <c r="Z20" i="1" s="1"/>
  <c r="Z17" i="1" s="1"/>
  <c r="CQ25" i="8" s="1"/>
  <c r="L25" i="1"/>
  <c r="L24" i="1" s="1"/>
  <c r="L23" i="1" s="1"/>
  <c r="L22" i="1" s="1"/>
  <c r="L21" i="1" s="1"/>
  <c r="L20" i="1" s="1"/>
  <c r="L17" i="1" s="1"/>
  <c r="P25" i="1"/>
  <c r="P24" i="1" s="1"/>
  <c r="P23" i="1" s="1"/>
  <c r="P22" i="1" s="1"/>
  <c r="P21" i="1" s="1"/>
  <c r="P20" i="1" s="1"/>
  <c r="P17" i="1" s="1"/>
  <c r="T25" i="1"/>
  <c r="T24" i="1" s="1"/>
  <c r="T23" i="1" s="1"/>
  <c r="T22" i="1" s="1"/>
  <c r="T21" i="1" s="1"/>
  <c r="T20" i="1" s="1"/>
  <c r="T17" i="1" s="1"/>
  <c r="E25" i="1"/>
  <c r="E24" i="1" s="1"/>
  <c r="E23" i="1" s="1"/>
  <c r="E22" i="1" s="1"/>
  <c r="E21" i="1" s="1"/>
  <c r="E20" i="1" s="1"/>
  <c r="E17" i="1" s="1"/>
  <c r="V25" i="1"/>
  <c r="V24" i="1" s="1"/>
  <c r="V23" i="1" s="1"/>
  <c r="V22" i="1" s="1"/>
  <c r="V21" i="1" s="1"/>
  <c r="V20" i="1" s="1"/>
  <c r="U25" i="1"/>
  <c r="U24" i="1" s="1"/>
  <c r="U23" i="1" s="1"/>
  <c r="U22" i="1" s="1"/>
  <c r="U21" i="1" s="1"/>
  <c r="U20" i="1" s="1"/>
  <c r="AB44" i="1"/>
  <c r="AB43" i="1" s="1"/>
  <c r="AB121" i="1"/>
  <c r="AB120" i="1" s="1"/>
  <c r="AB35" i="1"/>
  <c r="AB34" i="1" s="1"/>
  <c r="AB26" i="1"/>
  <c r="AF109" i="1"/>
  <c r="V131" i="1"/>
  <c r="U131" i="1"/>
  <c r="V130" i="1"/>
  <c r="U130" i="1"/>
  <c r="V17" i="1" l="1"/>
  <c r="O44" i="4"/>
  <c r="O43" i="4" s="1"/>
  <c r="W45" i="3"/>
  <c r="W44" i="3" s="1"/>
  <c r="AB18" i="1"/>
  <c r="X19" i="3" s="1"/>
  <c r="Q127" i="4"/>
  <c r="R127" i="4" s="1"/>
  <c r="R126" i="4" s="1"/>
  <c r="R125" i="4" s="1"/>
  <c r="R124" i="4" s="1"/>
  <c r="R123" i="4" s="1"/>
  <c r="P45" i="4"/>
  <c r="P44" i="4" s="1"/>
  <c r="P43" i="4" s="1"/>
  <c r="O26" i="4"/>
  <c r="O25" i="4" s="1"/>
  <c r="CQ13" i="8"/>
  <c r="CQ15" i="8" s="1"/>
  <c r="W36" i="3"/>
  <c r="W35" i="3" s="1"/>
  <c r="U17" i="1"/>
  <c r="O35" i="4"/>
  <c r="O34" i="4" s="1"/>
  <c r="W20" i="3"/>
  <c r="W27" i="3"/>
  <c r="P122" i="4"/>
  <c r="P121" i="4" s="1"/>
  <c r="P120" i="4" s="1"/>
  <c r="CQ14" i="8"/>
  <c r="R92" i="4"/>
  <c r="R45" i="4"/>
  <c r="Q45" i="4"/>
  <c r="AB25" i="1"/>
  <c r="AB24" i="1" s="1"/>
  <c r="AB23" i="1" s="1"/>
  <c r="AB22" i="1" s="1"/>
  <c r="AB21" i="1" s="1"/>
  <c r="AB20" i="1" s="1"/>
  <c r="AB17" i="1" s="1"/>
  <c r="X18" i="3" s="1"/>
  <c r="P41" i="4"/>
  <c r="O40" i="4"/>
  <c r="O39" i="4" s="1"/>
  <c r="O38" i="4" s="1"/>
  <c r="Q36" i="4"/>
  <c r="P35" i="4"/>
  <c r="P34" i="4" s="1"/>
  <c r="R57" i="4"/>
  <c r="Q57" i="4"/>
  <c r="BJ25" i="8"/>
  <c r="BJ13" i="8"/>
  <c r="Q126" i="4"/>
  <c r="Q125" i="4" s="1"/>
  <c r="Q124" i="4" s="1"/>
  <c r="Q123" i="4" s="1"/>
  <c r="Q27" i="4"/>
  <c r="P26" i="4"/>
  <c r="CF25" i="8"/>
  <c r="CF13" i="8"/>
  <c r="BU25" i="8"/>
  <c r="BU13" i="8"/>
  <c r="Q92" i="4"/>
  <c r="P19" i="4"/>
  <c r="DB13" i="8"/>
  <c r="DB25" i="8"/>
  <c r="J17" i="1"/>
  <c r="DB15" i="8" l="1"/>
  <c r="DB14" i="8" s="1"/>
  <c r="CQ37" i="8"/>
  <c r="CF15" i="8"/>
  <c r="CF14" i="8" s="1"/>
  <c r="BJ15" i="8"/>
  <c r="BU15" i="8"/>
  <c r="BU14" i="8" s="1"/>
  <c r="W26" i="3"/>
  <c r="W25" i="3" s="1"/>
  <c r="W24" i="3" s="1"/>
  <c r="W23" i="3" s="1"/>
  <c r="W22" i="3" s="1"/>
  <c r="W21" i="3" s="1"/>
  <c r="W18" i="3" s="1"/>
  <c r="W19" i="3"/>
  <c r="O24" i="4"/>
  <c r="O18" i="4"/>
  <c r="R122" i="4"/>
  <c r="R121" i="4" s="1"/>
  <c r="R120" i="4" s="1"/>
  <c r="Q122" i="4"/>
  <c r="Q121" i="4" s="1"/>
  <c r="Q120" i="4" s="1"/>
  <c r="DM13" i="8"/>
  <c r="R19" i="4"/>
  <c r="R27" i="4"/>
  <c r="R26" i="4" s="1"/>
  <c r="Q26" i="4"/>
  <c r="R36" i="4"/>
  <c r="R35" i="4" s="1"/>
  <c r="R34" i="4" s="1"/>
  <c r="Q35" i="4"/>
  <c r="Q34" i="4" s="1"/>
  <c r="R44" i="4"/>
  <c r="R43" i="4" s="1"/>
  <c r="Q19" i="4"/>
  <c r="Q44" i="4"/>
  <c r="Q43" i="4" s="1"/>
  <c r="DM25" i="8"/>
  <c r="O23" i="4"/>
  <c r="O22" i="4" s="1"/>
  <c r="O21" i="4" s="1"/>
  <c r="O20" i="4" s="1"/>
  <c r="O17" i="4" s="1"/>
  <c r="Q41" i="4"/>
  <c r="P40" i="4"/>
  <c r="P25" i="4"/>
  <c r="P24" i="4" s="1"/>
  <c r="DB37" i="8"/>
  <c r="BU37" i="8" l="1"/>
  <c r="CF37" i="8"/>
  <c r="P39" i="4"/>
  <c r="P38" i="4" s="1"/>
  <c r="P18" i="4"/>
  <c r="DM15" i="8"/>
  <c r="DM14" i="8" s="1"/>
  <c r="DM37" i="8" s="1"/>
  <c r="Q25" i="4"/>
  <c r="Q24" i="4" s="1"/>
  <c r="P23" i="4"/>
  <c r="P22" i="4" s="1"/>
  <c r="P21" i="4" s="1"/>
  <c r="P20" i="4" s="1"/>
  <c r="P17" i="4" s="1"/>
  <c r="R25" i="4"/>
  <c r="R24" i="4" s="1"/>
  <c r="R41" i="4"/>
  <c r="R40" i="4" s="1"/>
  <c r="R39" i="4" s="1"/>
  <c r="R38" i="4" s="1"/>
  <c r="Q40" i="4"/>
  <c r="BJ14" i="8"/>
  <c r="R18" i="4" l="1"/>
  <c r="Q39" i="4"/>
  <c r="Q38" i="4" s="1"/>
  <c r="Q23" i="4" s="1"/>
  <c r="Q22" i="4" s="1"/>
  <c r="Q21" i="4" s="1"/>
  <c r="Q20" i="4" s="1"/>
  <c r="Q17" i="4" s="1"/>
  <c r="Q18" i="4"/>
  <c r="BJ37" i="8"/>
  <c r="R23" i="4"/>
  <c r="R22" i="4" s="1"/>
  <c r="R21" i="4" s="1"/>
  <c r="R20" i="4" s="1"/>
  <c r="R17" i="4" s="1"/>
</calcChain>
</file>

<file path=xl/sharedStrings.xml><?xml version="1.0" encoding="utf-8"?>
<sst xmlns="http://schemas.openxmlformats.org/spreadsheetml/2006/main" count="3676" uniqueCount="551">
  <si>
    <t>к Приказу Минэнерго России</t>
  </si>
  <si>
    <t>от "24" марта 2010г. №114</t>
  </si>
  <si>
    <t>Приложение №1.1</t>
  </si>
  <si>
    <t>№ п/п</t>
  </si>
  <si>
    <t>Наименование объекта</t>
  </si>
  <si>
    <t>Стадия реализации проекта</t>
  </si>
  <si>
    <t>Проектная мощность/протяженность сетей</t>
  </si>
  <si>
    <t>Год начала строительства</t>
  </si>
  <si>
    <t>Год окончания строительства</t>
  </si>
  <si>
    <t>млн.рублей</t>
  </si>
  <si>
    <t>Ввод мощностей</t>
  </si>
  <si>
    <t>МВА</t>
  </si>
  <si>
    <t>км</t>
  </si>
  <si>
    <t>Итого</t>
  </si>
  <si>
    <t>ВСЕГО</t>
  </si>
  <si>
    <t>1</t>
  </si>
  <si>
    <t>1.1</t>
  </si>
  <si>
    <t>1.2</t>
  </si>
  <si>
    <t>1.3</t>
  </si>
  <si>
    <t>1.4</t>
  </si>
  <si>
    <t>1.5</t>
  </si>
  <si>
    <t>1.1.1</t>
  </si>
  <si>
    <t>2.1</t>
  </si>
  <si>
    <t>2.1.1</t>
  </si>
  <si>
    <t>2.2</t>
  </si>
  <si>
    <t>Техническое перевооружение и реконструкция, в т.ч.</t>
  </si>
  <si>
    <t>Электросетевые объекты, в т.ч.</t>
  </si>
  <si>
    <t>Электрические линии, в т.ч.</t>
  </si>
  <si>
    <t>ВЛЭП 1-20 кВ (СН2)</t>
  </si>
  <si>
    <t>ВЛЭП 0,4 кВ (НН) (Замена на СИП)</t>
  </si>
  <si>
    <t>кабельные линии, в т.ч.</t>
  </si>
  <si>
    <t>КЛЭП 3-10 кВ (СН2)</t>
  </si>
  <si>
    <t>Подстанции, в т. ч.</t>
  </si>
  <si>
    <t>Уровень входящего напряжения СН2</t>
  </si>
  <si>
    <t>Прочие производственные и хозяйственные объекты</t>
  </si>
  <si>
    <t>Машины и оборудование (кроме подстанций)</t>
  </si>
  <si>
    <t>Транспортные средства</t>
  </si>
  <si>
    <t>1.1.1.1</t>
  </si>
  <si>
    <t>1.1.1.1.1</t>
  </si>
  <si>
    <t>1.1.1.1.1.4</t>
  </si>
  <si>
    <t>1.1.1.1.2</t>
  </si>
  <si>
    <t>1.1.1.1.2.3</t>
  </si>
  <si>
    <t>1.1.1.2</t>
  </si>
  <si>
    <t>1.1.1.2.3</t>
  </si>
  <si>
    <t>Энергосбережение и повышение энергитической эффективности, в т.ч.</t>
  </si>
  <si>
    <t>Новое строительство, в т.ч.</t>
  </si>
  <si>
    <t>2.1.1.1.2</t>
  </si>
  <si>
    <t>2.1.1.1.2.3</t>
  </si>
  <si>
    <t>2.3</t>
  </si>
  <si>
    <t>2.4</t>
  </si>
  <si>
    <t>2.5</t>
  </si>
  <si>
    <t>2.6</t>
  </si>
  <si>
    <t>2.7</t>
  </si>
  <si>
    <t>Справочно:</t>
  </si>
  <si>
    <t>Оплата процентов за привлеченные кредитные ресурсы</t>
  </si>
  <si>
    <t>Перечень инвестиционных проектов на период реализации инвестиционной программы и план их финансирования</t>
  </si>
  <si>
    <t>Министр энергетики и ЖКХ Мурманской области</t>
  </si>
  <si>
    <t>Воздушные линии, в т.ч.</t>
  </si>
  <si>
    <t>Кабельные линии, в т.ч.</t>
  </si>
  <si>
    <t>Приложение №1.2</t>
  </si>
  <si>
    <t>№№</t>
  </si>
  <si>
    <t>Наименование объекта*</t>
  </si>
  <si>
    <t>Подстанции</t>
  </si>
  <si>
    <t>Линии электропередачи</t>
  </si>
  <si>
    <t>Технические характеристикик созданных объектов</t>
  </si>
  <si>
    <t>Год ввода в эксплуатацию</t>
  </si>
  <si>
    <t>Нормативный срок службы, лет</t>
  </si>
  <si>
    <t>Количество и марка силовых трансформаторов, шт.</t>
  </si>
  <si>
    <t>Мощность, МВА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</si>
  <si>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</si>
  <si>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</si>
  <si>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</si>
  <si>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</si>
  <si>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</si>
  <si>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</si>
  <si>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</si>
  <si>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</si>
  <si>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Приложение №1.3</t>
  </si>
  <si>
    <t>Вывод мощностей</t>
  </si>
  <si>
    <t>Приложение №2.2</t>
  </si>
  <si>
    <t>Краткое описание инвестиционной программы</t>
  </si>
  <si>
    <t>Субъект РФ на территории которого реализуется инвестиционный проект</t>
  </si>
  <si>
    <t>Место расположения объекта</t>
  </si>
  <si>
    <t>Технические характеристики</t>
  </si>
  <si>
    <t>Сроки</t>
  </si>
  <si>
    <t>Длина ЛЭП, км</t>
  </si>
  <si>
    <t>Наличие исходно-разрешительной документации</t>
  </si>
  <si>
    <t>Утвержденная проекно-сметная документация (+/-)</t>
  </si>
  <si>
    <t>Заключение Главгосэкспертизы России (+/-)</t>
  </si>
  <si>
    <t>Оформленный в соответствии с законодательством землеотвод(+/-)</t>
  </si>
  <si>
    <t>Разрешение на строительство (+/-)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</si>
  <si>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</si>
  <si>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</si>
  <si>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</si>
  <si>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Обоснование необходимости реализации объекта</t>
  </si>
  <si>
    <t>Решаемые задачи*</t>
  </si>
  <si>
    <t>Режимно-балансовая 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</si>
  <si>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</si>
  <si>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С/П*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</si>
  <si>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</si>
  <si>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</si>
  <si>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</si>
  <si>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</si>
  <si>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** - согласно проектной документации с учетом перевода в прогнозные цены планируемого периода (с НДС)</t>
  </si>
  <si>
    <t>2</t>
  </si>
  <si>
    <t>3</t>
  </si>
  <si>
    <t>4</t>
  </si>
  <si>
    <t>1.1.1.1.1.3.1.1</t>
  </si>
  <si>
    <t>Мурманская область</t>
  </si>
  <si>
    <t>1.7.4.2.2.</t>
  </si>
  <si>
    <t>г.Ковдор</t>
  </si>
  <si>
    <t>1.1.1.2.3.1.</t>
  </si>
  <si>
    <t>1.1.1.2.3.2.</t>
  </si>
  <si>
    <t>1.1.1.2.3.2.12.</t>
  </si>
  <si>
    <t>1.1.1.2.3.2.13.</t>
  </si>
  <si>
    <t>1.1.1.2.3.2.14.</t>
  </si>
  <si>
    <t>1.1.1.2.3.2.15.</t>
  </si>
  <si>
    <t>1.1.1.2.3.2.16.</t>
  </si>
  <si>
    <t>1.1.1.2.3.2.17.</t>
  </si>
  <si>
    <t>1.1.1.2.3.2.18.</t>
  </si>
  <si>
    <t>1.1.1.2.3.2.19.</t>
  </si>
  <si>
    <t>1.1.1.2.3.2.20.</t>
  </si>
  <si>
    <t>1.1.1.2.3.2.21.</t>
  </si>
  <si>
    <t>1.1.1.2.3.2.22.</t>
  </si>
  <si>
    <t>1.1.1.2.3.2.23.</t>
  </si>
  <si>
    <t>1.7.5.</t>
  </si>
  <si>
    <t>1.7.4.2.</t>
  </si>
  <si>
    <t>1.7.</t>
  </si>
  <si>
    <t>__________________________В.Н. Гноевский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</si>
  <si>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</si>
  <si>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</si>
  <si>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М.П.</t>
  </si>
  <si>
    <t>№ №</t>
  </si>
  <si>
    <t>Источник финансирования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</si>
  <si>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</si>
  <si>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</si>
  <si>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</si>
  <si>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</si>
  <si>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</si>
  <si>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</si>
  <si>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</si>
  <si>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</si>
  <si>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</si>
  <si>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</si>
  <si>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</si>
  <si>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</si>
  <si>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</si>
  <si>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</si>
  <si>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</si>
  <si>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</si>
  <si>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</si>
  <si>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</si>
  <si>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</si>
  <si>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</si>
  <si>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</si>
  <si>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</si>
  <si>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</si>
  <si>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</si>
  <si>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</si>
  <si>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</si>
  <si>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</si>
  <si>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</si>
  <si>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</si>
  <si>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</si>
  <si>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</si>
  <si>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</si>
  <si>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</si>
  <si>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</si>
  <si>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</si>
  <si>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</si>
  <si>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</si>
  <si>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</si>
  <si>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</si>
  <si>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</si>
  <si>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</si>
  <si>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пгт.Никель</t>
  </si>
  <si>
    <t>2018-2022гг</t>
  </si>
  <si>
    <t>"______" _________2017г</t>
  </si>
  <si>
    <t>"_______"______________ 2017г</t>
  </si>
  <si>
    <t>Филиал "Ковдорская электросеть"</t>
  </si>
  <si>
    <t>1.1.1.1.1.3.</t>
  </si>
  <si>
    <t>1.1.1.1.1.3.1.</t>
  </si>
  <si>
    <t>1.1.1.1.1.3.1.2</t>
  </si>
  <si>
    <t>1.1.1.1.1.3.1.3</t>
  </si>
  <si>
    <t>1.1.1.1.1.3.1.4</t>
  </si>
  <si>
    <t>план года 2018</t>
  </si>
  <si>
    <t>план года 2019</t>
  </si>
  <si>
    <t>план года 2020</t>
  </si>
  <si>
    <t>план года 2021</t>
  </si>
  <si>
    <t>план года 2022</t>
  </si>
  <si>
    <t xml:space="preserve">ВЛ 10 кВ №  9  Замена проводов АС-120 на провод АС-50 опоры № 1-40  </t>
  </si>
  <si>
    <t xml:space="preserve">ВЛ 10 кВ № 9  Замена проводов АС-120 на провод АС-50 опоры № 41-80  </t>
  </si>
  <si>
    <t xml:space="preserve">ВЛ 10 кВ № 9 Замена проводов АС-120 на провод АС-50 опоры № 141-176  </t>
  </si>
  <si>
    <t xml:space="preserve">ВЛ 10 кВ № 9  Замена проводов АС-120 на провод АС-50 опоры № 81-116, № 117-140  </t>
  </si>
  <si>
    <t>1.1.1.1.1.4.1.</t>
  </si>
  <si>
    <t>1.1.1.1.1.4.1.1.</t>
  </si>
  <si>
    <t xml:space="preserve">ВЛ 0,4 кВ № 1 ТП-44, г. Ковдор ул.Гоголя, ул. Строителей. Замена проводов АС на СИП, замена деревянных опор на металлические </t>
  </si>
  <si>
    <t>1.1.1.1.1.4.1.2.</t>
  </si>
  <si>
    <t xml:space="preserve">ВЛ 0,4 кВ № 2 ТП-44, г. Ковдор ул.Гоголя,  ул.Новая. Замена проводов АС на СИП, замена деревянных опор на металлические </t>
  </si>
  <si>
    <t>1.1.1.1.2.3.1.</t>
  </si>
  <si>
    <t>1.1.1.1.2.3.1.1.</t>
  </si>
  <si>
    <t>1.1.1.1.2.3.1.2</t>
  </si>
  <si>
    <t>КЛ 6 кВ ПС-40А- ф.46 опора 2 ВЛ РП-1, замена 2-х силовых КЛ 6 кВ по 800 метров каждая</t>
  </si>
  <si>
    <t>КЛ 6 кВ ПС-40А- ф.29 опора 2 ВЛ РП-1, замена 2-х силовых КЛ 6 кВ по 800 метров каждая</t>
  </si>
  <si>
    <t>1.1.1.1.1.3.1.5</t>
  </si>
  <si>
    <t>1.1.1.1.1.3.1.6</t>
  </si>
  <si>
    <t>1.1.1.1.1.3.1.7</t>
  </si>
  <si>
    <t xml:space="preserve">ЯКНО-3, замена на новые </t>
  </si>
  <si>
    <t>ЯКНО-4, замена на новые</t>
  </si>
  <si>
    <t>ЯКНО-5, замена на новые</t>
  </si>
  <si>
    <t>1.1.1.2.3.1.2.</t>
  </si>
  <si>
    <t>1.1.1.2.3.1.3.</t>
  </si>
  <si>
    <t>1.1.1.2.3.1.4.</t>
  </si>
  <si>
    <t>1.1.1.2.3.1.5.</t>
  </si>
  <si>
    <t>1.1.1.2.3.1.7.</t>
  </si>
  <si>
    <t>1.1.1.2.3.1.9.</t>
  </si>
  <si>
    <t>1.1.1.2.3.1.11.</t>
  </si>
  <si>
    <t>1.1.1.2.3.1.12.</t>
  </si>
  <si>
    <t>1.1.1.2.3.1.13.</t>
  </si>
  <si>
    <t>1.1.1.2.3.1.14.</t>
  </si>
  <si>
    <t>Филиал "Заполярная горэлектросеть"</t>
  </si>
  <si>
    <t>1.1.1.2.3.2.1.</t>
  </si>
  <si>
    <t>1.1.1.2.3.2.2.</t>
  </si>
  <si>
    <t>1.1.1.2.3.2.3.</t>
  </si>
  <si>
    <t>1.1.1.2.3.2.4.</t>
  </si>
  <si>
    <t>1.1.1.2.3.2.5.</t>
  </si>
  <si>
    <t>1.1.1.2.3.2.6.</t>
  </si>
  <si>
    <t>1.1.1.2.3.2.7.</t>
  </si>
  <si>
    <t>1.1.1.2.3.2.8.</t>
  </si>
  <si>
    <t>1.1.1.2.3.2.9.</t>
  </si>
  <si>
    <t>1.1.1.2.3.2.10.</t>
  </si>
  <si>
    <t>1.1.1.2.3.2.11.</t>
  </si>
  <si>
    <t>1.1.1.2.3.2.24.</t>
  </si>
  <si>
    <t>1.1.1.2.3.2.25.</t>
  </si>
  <si>
    <t>1.1.1.2.3.2.26.</t>
  </si>
  <si>
    <t>1.1.1.2.3.2.27.</t>
  </si>
  <si>
    <t>1.1.1.2.3.2.28.</t>
  </si>
  <si>
    <t>1.1.1.2.3.2.29.</t>
  </si>
  <si>
    <t>1.1.1.2.3.2.30.</t>
  </si>
  <si>
    <t>1.1.1.2.3.2.31.</t>
  </si>
  <si>
    <t>1.1.1.2.3.2.32.</t>
  </si>
  <si>
    <t>1.1.1.2.3.2.33.</t>
  </si>
  <si>
    <t>1.1.1.2.3.2.34.</t>
  </si>
  <si>
    <t>Строительство кабельной линии 10 кВ от РП-1 до ТП-65.Прокладка кабельной линии 10 кВ с заменой ячейки  на ТП-65</t>
  </si>
  <si>
    <t>2.1.1.1.2.3.1.</t>
  </si>
  <si>
    <t>2.1.1.1.1.3.1.1</t>
  </si>
  <si>
    <t>2.1.1.1.1.3.1.2</t>
  </si>
  <si>
    <t>2.1.1.1.1.3.1.3</t>
  </si>
  <si>
    <t>Строительство кабельной линии 10 кВ от РП-2 до РП-1. Прокладка параллельной  кабельной линии 10 кВ.</t>
  </si>
  <si>
    <t>Строительство кабельной линии 10 кВ от ПС-52 до РП-1. Прокладка  кабельной лини  10кВ.</t>
  </si>
  <si>
    <t>ТП-46 электрооборудование РУ 6 кВ, электрооборудование РУ 0,4 кВ. Модульная ПС с трансформатором ТМГ 6/0,4-400 кВА ( 2 шт)</t>
  </si>
  <si>
    <t>1.7.4.2.1.</t>
  </si>
  <si>
    <t>1.7.4.2.1.1.</t>
  </si>
  <si>
    <r>
      <rPr>
        <b/>
        <sz val="8"/>
        <rFont val="Times New Roman"/>
        <family val="1"/>
        <charset val="204"/>
      </rPr>
      <t>КТП "Ждановка".</t>
    </r>
    <r>
      <rPr>
        <sz val="8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</si>
  <si>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8"/>
        <rFont val="Times New Roman"/>
        <family val="1"/>
        <charset val="204"/>
      </rPr>
      <t>ТП-69 пгт. 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</si>
  <si>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>ТП-20 пгт. 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</si>
  <si>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>ТП-13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</si>
  <si>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>ТП-24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</si>
  <si>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 xml:space="preserve">ТП-37 пгт.Никель. </t>
    </r>
    <r>
      <rPr>
        <sz val="8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</si>
  <si>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>ТП-65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</si>
  <si>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8"/>
        <rFont val="Times New Roman"/>
        <family val="1"/>
        <charset val="204"/>
      </rPr>
      <t>ТП-43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</si>
  <si>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8"/>
        <rFont val="Times New Roman"/>
        <family val="1"/>
        <charset val="204"/>
      </rPr>
      <t>РП-2 пгт.Никель.</t>
    </r>
    <r>
      <rPr>
        <sz val="8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</si>
  <si>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8"/>
        <rFont val="Times New Roman"/>
        <family val="1"/>
        <charset val="204"/>
      </rPr>
      <t>РП-1 пгт.Никель.</t>
    </r>
    <r>
      <rPr>
        <sz val="8"/>
        <rFont val="Times New Roman"/>
        <family val="1"/>
        <charset val="204"/>
      </rPr>
      <t xml:space="preserve"> Замена масляных выключателей ВМГ-10 на вакуумный ВВ-TEL 3 шт.</t>
    </r>
  </si>
  <si>
    <r>
      <rPr>
        <b/>
        <sz val="8"/>
        <rFont val="Times New Roman"/>
        <family val="1"/>
        <charset val="204"/>
      </rPr>
      <t xml:space="preserve">РП-1 г.Заполярный. </t>
    </r>
    <r>
      <rPr>
        <sz val="8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</si>
  <si>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8"/>
        <rFont val="Times New Roman"/>
        <family val="1"/>
        <charset val="204"/>
      </rPr>
      <t>ПС-26 г.Заполярный.</t>
    </r>
    <r>
      <rPr>
        <sz val="8"/>
        <rFont val="Times New Roman"/>
        <family val="1"/>
        <charset val="204"/>
      </rPr>
      <t xml:space="preserve"> Замена масляных выключателей ВМП-10К на вакуумный ВВ-TEL 4 шт.</t>
    </r>
  </si>
  <si>
    <r>
      <rPr>
        <b/>
        <sz val="8"/>
        <rFont val="Times New Roman"/>
        <family val="1"/>
        <charset val="204"/>
      </rPr>
      <t>РП-4 г.Заполярный.</t>
    </r>
    <r>
      <rPr>
        <sz val="8"/>
        <rFont val="Times New Roman"/>
        <family val="1"/>
        <charset val="204"/>
      </rPr>
      <t xml:space="preserve"> Замена масляных выключателей ВМП-10 на вакуумный ВВ-TEL 3 шт.</t>
    </r>
  </si>
  <si>
    <r>
      <rPr>
        <b/>
        <sz val="8"/>
        <rFont val="Times New Roman"/>
        <family val="1"/>
        <charset val="204"/>
      </rPr>
      <t>РП-3 г.Заполярный.</t>
    </r>
    <r>
      <rPr>
        <sz val="8"/>
        <rFont val="Times New Roman"/>
        <family val="1"/>
        <charset val="204"/>
      </rPr>
      <t>Замена масляных выключателей ВМГ-133 на вакуумный ВВ-TEL  3 шт.</t>
    </r>
  </si>
  <si>
    <r>
      <rPr>
        <b/>
        <sz val="8"/>
        <rFont val="Times New Roman"/>
        <family val="1"/>
        <charset val="204"/>
      </rPr>
      <t>РП-5 пгт.Никель.</t>
    </r>
    <r>
      <rPr>
        <sz val="8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</si>
  <si>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8"/>
        <rFont val="Times New Roman"/>
        <family val="1"/>
        <charset val="204"/>
      </rPr>
      <t>РП-2 г.Заполярный.</t>
    </r>
    <r>
      <rPr>
        <sz val="8"/>
        <rFont val="Times New Roman"/>
        <family val="1"/>
        <charset val="204"/>
      </rPr>
      <t xml:space="preserve"> Замена масляных выключателей ВМГ-133 на вакуумный ВВ-TEL 3 шт.</t>
    </r>
  </si>
  <si>
    <r>
      <rPr>
        <b/>
        <sz val="8"/>
        <rFont val="Times New Roman"/>
        <family val="1"/>
        <charset val="204"/>
      </rPr>
      <t>ТП-29 пгт.Никель.</t>
    </r>
    <r>
      <rPr>
        <sz val="8"/>
        <rFont val="Times New Roman"/>
        <family val="1"/>
        <charset val="204"/>
      </rPr>
      <t xml:space="preserve"> Замена масляного выключателя ВМГ-10 на вакуумный ВВ-TEL</t>
    </r>
  </si>
  <si>
    <r>
      <rPr>
        <b/>
        <sz val="8"/>
        <rFont val="Times New Roman"/>
        <family val="1"/>
        <charset val="204"/>
      </rPr>
      <t>ТП-54 пгт.Никель.</t>
    </r>
    <r>
      <rPr>
        <sz val="8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</si>
  <si>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8"/>
        <rFont val="Times New Roman"/>
        <family val="1"/>
        <charset val="204"/>
      </rPr>
      <t>ТП-29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</si>
  <si>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8"/>
        <rFont val="Times New Roman"/>
        <family val="1"/>
        <charset val="204"/>
      </rPr>
      <t>ТП-1 г.Заполярный.</t>
    </r>
    <r>
      <rPr>
        <sz val="8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</si>
  <si>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8"/>
        <rFont val="Times New Roman"/>
        <family val="1"/>
        <charset val="204"/>
      </rPr>
      <t>ТП-16 г.Заполярный.</t>
    </r>
    <r>
      <rPr>
        <sz val="8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</si>
  <si>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8"/>
        <rFont val="Times New Roman"/>
        <family val="1"/>
        <charset val="204"/>
      </rPr>
      <t xml:space="preserve">ТП-19 г.Заполярный. </t>
    </r>
    <r>
      <rPr>
        <sz val="8"/>
        <rFont val="Times New Roman"/>
        <family val="1"/>
        <charset val="204"/>
      </rPr>
      <t>Замена силовых трансформаторов на ТМГ 6/0,4-630 кВА 2 шт.</t>
    </r>
  </si>
  <si>
    <r>
      <rPr>
        <b/>
        <sz val="8"/>
        <rFont val="Times New Roman"/>
        <family val="1"/>
        <charset val="204"/>
      </rPr>
      <t xml:space="preserve">ТП-5А г.Заполярный. </t>
    </r>
    <r>
      <rPr>
        <sz val="8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</si>
  <si>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8"/>
        <rFont val="Times New Roman"/>
        <family val="1"/>
        <charset val="204"/>
      </rPr>
      <t xml:space="preserve">ТП-15 г.Заполярный. </t>
    </r>
    <r>
      <rPr>
        <sz val="8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</si>
  <si>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8"/>
        <rFont val="Times New Roman"/>
        <family val="1"/>
        <charset val="204"/>
      </rPr>
      <t>ТП-14 г.Заполярный.</t>
    </r>
    <r>
      <rPr>
        <sz val="8"/>
        <rFont val="Times New Roman"/>
        <family val="1"/>
        <charset val="204"/>
      </rPr>
      <t xml:space="preserve"> Замена силовых трансформаторов на ТМГ 6/0,4-630 кВА 1 шт.</t>
    </r>
  </si>
  <si>
    <r>
      <rPr>
        <b/>
        <sz val="8"/>
        <rFont val="Times New Roman"/>
        <family val="1"/>
        <charset val="204"/>
      </rPr>
      <t>РП-1 пгт.Никель.</t>
    </r>
    <r>
      <rPr>
        <sz val="8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</si>
  <si>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8"/>
        <rFont val="Times New Roman"/>
        <family val="1"/>
        <charset val="204"/>
      </rPr>
      <t xml:space="preserve">ТП-49 пгт.Никель. </t>
    </r>
    <r>
      <rPr>
        <sz val="8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</si>
  <si>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8"/>
        <rFont val="Times New Roman"/>
        <family val="1"/>
        <charset val="204"/>
      </rPr>
      <t xml:space="preserve">ТП-11А г.Заполярный. </t>
    </r>
    <r>
      <rPr>
        <sz val="8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</si>
  <si>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8"/>
        <rFont val="Times New Roman"/>
        <family val="1"/>
        <charset val="204"/>
      </rPr>
      <t>ТП-9 г.Заполярный.</t>
    </r>
    <r>
      <rPr>
        <sz val="8"/>
        <rFont val="Times New Roman"/>
        <family val="1"/>
        <charset val="204"/>
      </rPr>
      <t xml:space="preserve"> Замена силовых трансформаторов на ТМГ 6/0,4-400 кВА 2шт.</t>
    </r>
  </si>
  <si>
    <r>
      <rPr>
        <b/>
        <sz val="8"/>
        <color theme="1"/>
        <rFont val="Times New Roman"/>
        <family val="1"/>
        <charset val="204"/>
      </rPr>
      <t>ТП-103.</t>
    </r>
    <r>
      <rPr>
        <sz val="8"/>
        <color theme="1"/>
        <rFont val="Times New Roman"/>
        <family val="1"/>
        <charset val="204"/>
      </rPr>
      <t xml:space="preserve"> Замена силовых трансформаторов ТМ-320/10/0,4 на ТМГ 10/0,4-400 кВА 2 шт.</t>
    </r>
  </si>
  <si>
    <r>
      <rPr>
        <b/>
        <sz val="8"/>
        <color theme="1"/>
        <rFont val="Times New Roman"/>
        <family val="1"/>
        <charset val="204"/>
      </rPr>
      <t>ТП-92.</t>
    </r>
    <r>
      <rPr>
        <sz val="8"/>
        <color theme="1"/>
        <rFont val="Times New Roman"/>
        <family val="1"/>
        <charset val="204"/>
      </rPr>
      <t xml:space="preserve">  Замена силовых трансформаторов ТМ-400/6/0,4 на ТМГ 6/0,4-400 кВА 2 шт.</t>
    </r>
  </si>
  <si>
    <r>
      <rPr>
        <b/>
        <sz val="8"/>
        <color theme="1"/>
        <rFont val="Times New Roman"/>
        <family val="1"/>
        <charset val="204"/>
      </rPr>
      <t xml:space="preserve">ТП-53. </t>
    </r>
    <r>
      <rPr>
        <sz val="8"/>
        <color theme="1"/>
        <rFont val="Times New Roman"/>
        <family val="1"/>
        <charset val="204"/>
      </rPr>
      <t>Замена силовых трансформаторов ТМ-320/6/0,4 на ТМГ 6/0,4-400 кВА 2 шт.</t>
    </r>
  </si>
  <si>
    <r>
      <rPr>
        <b/>
        <sz val="8"/>
        <color theme="1"/>
        <rFont val="Times New Roman"/>
        <family val="1"/>
        <charset val="204"/>
      </rPr>
      <t>ТП-106.</t>
    </r>
    <r>
      <rPr>
        <sz val="8"/>
        <color theme="1"/>
        <rFont val="Times New Roman"/>
        <family val="1"/>
        <charset val="204"/>
      </rPr>
      <t xml:space="preserve"> Замена силовых трансформаторов ТМ-320/10/0,4 и ТМ-400/10/0,4 на ТМГ 10/0,4-400 кВА 2 шт.</t>
    </r>
  </si>
  <si>
    <r>
      <rPr>
        <b/>
        <sz val="8"/>
        <color theme="1"/>
        <rFont val="Times New Roman"/>
        <family val="1"/>
        <charset val="204"/>
      </rPr>
      <t xml:space="preserve">ТП-71. </t>
    </r>
    <r>
      <rPr>
        <sz val="8"/>
        <color theme="1"/>
        <rFont val="Times New Roman"/>
        <family val="1"/>
        <charset val="204"/>
      </rPr>
      <t xml:space="preserve">ТМ-400 6/0.4 зав.№ 54325  и .№  728288  ввод в эксплуатацию1972г. - 2 шт;    </t>
    </r>
  </si>
  <si>
    <r>
      <rPr>
        <b/>
        <sz val="8"/>
        <rFont val="Times New Roman"/>
        <family val="1"/>
        <charset val="204"/>
      </rPr>
      <t xml:space="preserve">ТП-107. </t>
    </r>
    <r>
      <rPr>
        <sz val="8"/>
        <rFont val="Times New Roman"/>
        <family val="1"/>
        <charset val="204"/>
      </rPr>
      <t>Замена силового трансформатора ТМ-250/10/0,4 на ТМГСУ 10/0,4-250 кВА 2 шт.</t>
    </r>
  </si>
  <si>
    <r>
      <rPr>
        <b/>
        <sz val="8"/>
        <color theme="1"/>
        <rFont val="Times New Roman"/>
        <family val="1"/>
        <charset val="204"/>
      </rPr>
      <t xml:space="preserve">ТП-87. </t>
    </r>
    <r>
      <rPr>
        <sz val="8"/>
        <color theme="1"/>
        <rFont val="Times New Roman"/>
        <family val="1"/>
        <charset val="204"/>
      </rPr>
      <t xml:space="preserve">ТМ-250 6/0.4 зав.№ 635489, ввод в эксплуатацию1972г.  - 1 шт,      </t>
    </r>
  </si>
  <si>
    <r>
      <rPr>
        <b/>
        <sz val="8"/>
        <color theme="1"/>
        <rFont val="Times New Roman"/>
        <family val="1"/>
        <charset val="204"/>
      </rPr>
      <t>РП-17.</t>
    </r>
    <r>
      <rPr>
        <sz val="8"/>
        <color theme="1"/>
        <rFont val="Times New Roman"/>
        <family val="1"/>
        <charset val="204"/>
      </rPr>
      <t xml:space="preserve"> ТМ-40 6/0.4 зав.№ 493881   ввод в эксплуатацию1972г.  - 1 шт;     </t>
    </r>
  </si>
  <si>
    <r>
      <rPr>
        <b/>
        <sz val="8"/>
        <color theme="1"/>
        <rFont val="Times New Roman"/>
        <family val="1"/>
        <charset val="204"/>
      </rPr>
      <t xml:space="preserve">РП-1, </t>
    </r>
    <r>
      <rPr>
        <sz val="8"/>
        <color theme="1"/>
        <rFont val="Times New Roman"/>
        <family val="1"/>
        <charset val="204"/>
      </rPr>
      <t>электрооборудование РУ 6 кВ. Замена в ячейках КСО-ВПМ-10 на вакуумные ВВ-TEL- 12 шт. Установка ячейки КСО-298 с трансформаторами  СН ТМГ-25 кВа-2 шт.</t>
    </r>
  </si>
  <si>
    <r>
      <rPr>
        <b/>
        <sz val="8"/>
        <color theme="1"/>
        <rFont val="Times New Roman"/>
        <family val="1"/>
        <charset val="204"/>
      </rPr>
      <t>КТПН-108</t>
    </r>
    <r>
      <rPr>
        <sz val="8"/>
        <color theme="1"/>
        <rFont val="Times New Roman"/>
        <family val="1"/>
        <charset val="204"/>
      </rPr>
      <t>, электрооборудование 10 кВ, 0,4 кВ, силовой трансформатор  ТМ 10/0,4 250 кВа - 1 шт. Замена КТПН на новую с трансформатором 250 кВА 10/0,4 кВ</t>
    </r>
  </si>
  <si>
    <t>Оборудование для мойки оборудования</t>
  </si>
  <si>
    <t>Прибор для проверки свечей зажигания SL-100</t>
  </si>
  <si>
    <t>1.7.4.2.1.2.</t>
  </si>
  <si>
    <t>1.7.4.2.1.3.</t>
  </si>
  <si>
    <t>1.7.4.2.1.4.</t>
  </si>
  <si>
    <t>1.7.4.2.1.5.</t>
  </si>
  <si>
    <t>1.7.4.2.1.6.</t>
  </si>
  <si>
    <t>Балансировочный стенд WIEDERKRAFT WDK-706122</t>
  </si>
  <si>
    <t>Компрессор поршневой СБ4/С-100</t>
  </si>
  <si>
    <t>Прибор для испытания масла  АИД-90А 1.шт.</t>
  </si>
  <si>
    <t>Тепловизор TESTO 875-2i (0563 0875 V2) 1.шт.</t>
  </si>
  <si>
    <t>Генератор бензиновый, 4-х тактный, ручной и электрический пуск, ЗУБР ЗЭСБ-4500-Э</t>
  </si>
  <si>
    <t>Сверлильный станок DMI -25/400</t>
  </si>
  <si>
    <t>Профелегиб гидравлический ручной Stalex HB</t>
  </si>
  <si>
    <t>1.7.4.2.1.7.</t>
  </si>
  <si>
    <t>1.7.4.2.1.8.</t>
  </si>
  <si>
    <t>1.7.4.2.1.9.</t>
  </si>
  <si>
    <t>х</t>
  </si>
  <si>
    <t>Многофункциональный измеритель параметров электроустановок METREL MI 3102H Eurotest XE 2,5кВ</t>
  </si>
  <si>
    <t>Нагрузочный трансформатор РЕТ-3000</t>
  </si>
  <si>
    <t>1.7.4.2.2.1.</t>
  </si>
  <si>
    <t>1.7.4.2.2.2.</t>
  </si>
  <si>
    <t>1.7.4.2.2.3.</t>
  </si>
  <si>
    <t>1.7.4.2.2.4.</t>
  </si>
  <si>
    <t>Испытательный комплекс РЕТОМ-21</t>
  </si>
  <si>
    <t>Комплектное испытательное устройство для проверки автоматических выключателей до 12 КА  "Сатурн - М1</t>
  </si>
  <si>
    <t>1.7.5.1.</t>
  </si>
  <si>
    <t>1.7.5.1.1</t>
  </si>
  <si>
    <t>1.7.5.1.2</t>
  </si>
  <si>
    <t>1.7.5.2.</t>
  </si>
  <si>
    <t>1.7.5.2.1.</t>
  </si>
  <si>
    <t>Передвижная лаборатория высоковольтных испытаний</t>
  </si>
  <si>
    <t>Автомобиль  УАЗ Пикап</t>
  </si>
  <si>
    <t>Автомобиль бортовой грузовой с манипулятором (грузоподъемность 5 т)</t>
  </si>
  <si>
    <t>Экскаватор TEREX TLB-825</t>
  </si>
  <si>
    <t>1.7.5.2.2.</t>
  </si>
  <si>
    <t>1.7.5.2.3.</t>
  </si>
  <si>
    <t>2.1.1.1</t>
  </si>
  <si>
    <t>________________________А.Ю.Филиппов</t>
  </si>
  <si>
    <t>Акционерное общество "Мурманэнергосбыт"  (  АО "МЭС" )</t>
  </si>
  <si>
    <t>филиал "Ковдорская электросеть</t>
  </si>
  <si>
    <t>филиал "Заполярная горэлектросеть"</t>
  </si>
  <si>
    <t xml:space="preserve">Стоимость основных этапов  инвестиционных проектов </t>
  </si>
  <si>
    <t>Прогноз ввода/ вывода объектов</t>
  </si>
  <si>
    <t>2018 - 2022 гг</t>
  </si>
  <si>
    <r>
      <rPr>
        <b/>
        <sz val="11"/>
        <color theme="1"/>
        <rFont val="Times New Roman"/>
        <family val="1"/>
        <charset val="204"/>
      </rPr>
      <t>ТП-103.</t>
    </r>
    <r>
      <rPr>
        <sz val="11"/>
        <color theme="1"/>
        <rFont val="Times New Roman"/>
        <family val="1"/>
        <charset val="204"/>
      </rPr>
      <t xml:space="preserve"> Замена силовых трансформаторов ТМ-320/10/0,4 на ТМГ 10/0,4-400 кВА 2 шт.</t>
    </r>
  </si>
  <si>
    <r>
      <rPr>
        <b/>
        <sz val="11"/>
        <color theme="1"/>
        <rFont val="Times New Roman"/>
        <family val="1"/>
        <charset val="204"/>
      </rPr>
      <t>ТП-92.</t>
    </r>
    <r>
      <rPr>
        <sz val="11"/>
        <color theme="1"/>
        <rFont val="Times New Roman"/>
        <family val="1"/>
        <charset val="204"/>
      </rPr>
      <t xml:space="preserve">  Замена силовых трансформаторов ТМ-400/6/0,4 на ТМГ 6/0,4-400 кВА 2 шт.</t>
    </r>
  </si>
  <si>
    <r>
      <rPr>
        <b/>
        <sz val="11"/>
        <color theme="1"/>
        <rFont val="Times New Roman"/>
        <family val="1"/>
        <charset val="204"/>
      </rPr>
      <t xml:space="preserve">ТП-53. </t>
    </r>
    <r>
      <rPr>
        <sz val="11"/>
        <color theme="1"/>
        <rFont val="Times New Roman"/>
        <family val="1"/>
        <charset val="204"/>
      </rPr>
      <t>Замена силовых трансформаторов ТМ-320/6/0,4 на ТМГ 6/0,4-400 кВА 2 шт.</t>
    </r>
  </si>
  <si>
    <r>
      <rPr>
        <b/>
        <sz val="11"/>
        <color theme="1"/>
        <rFont val="Times New Roman"/>
        <family val="1"/>
        <charset val="204"/>
      </rPr>
      <t>ТП-106.</t>
    </r>
    <r>
      <rPr>
        <sz val="11"/>
        <color theme="1"/>
        <rFont val="Times New Roman"/>
        <family val="1"/>
        <charset val="204"/>
      </rPr>
      <t xml:space="preserve"> Замена силовых трансформаторов ТМ-320/10/0,4 и ТМ-400/10/0,4 на ТМГ 10/0,4-400 кВА 2 шт.</t>
    </r>
  </si>
  <si>
    <r>
      <rPr>
        <b/>
        <sz val="11"/>
        <color theme="1"/>
        <rFont val="Times New Roman"/>
        <family val="1"/>
        <charset val="204"/>
      </rPr>
      <t xml:space="preserve">ТП-71. </t>
    </r>
    <r>
      <rPr>
        <sz val="11"/>
        <color theme="1"/>
        <rFont val="Times New Roman"/>
        <family val="1"/>
        <charset val="204"/>
      </rPr>
      <t xml:space="preserve">ТМ-400 6/0.4 зав.№ 54325  и .№  728288  ввод в эксплуатацию1972г. - 2 шт;    </t>
    </r>
  </si>
  <si>
    <r>
      <rPr>
        <b/>
        <sz val="11"/>
        <rFont val="Times New Roman"/>
        <family val="1"/>
        <charset val="204"/>
      </rPr>
      <t xml:space="preserve">ТП-107. </t>
    </r>
    <r>
      <rPr>
        <sz val="11"/>
        <rFont val="Times New Roman"/>
        <family val="1"/>
        <charset val="204"/>
      </rPr>
      <t>Замена силового трансформатора ТМ-250/10/0,4 на ТМГСУ 10/0,4-250 кВА 2 шт.</t>
    </r>
  </si>
  <si>
    <r>
      <rPr>
        <b/>
        <sz val="11"/>
        <color theme="1"/>
        <rFont val="Times New Roman"/>
        <family val="1"/>
        <charset val="204"/>
      </rPr>
      <t xml:space="preserve">ТП-87. </t>
    </r>
    <r>
      <rPr>
        <sz val="11"/>
        <color theme="1"/>
        <rFont val="Times New Roman"/>
        <family val="1"/>
        <charset val="204"/>
      </rPr>
      <t xml:space="preserve">ТМ-250 6/0.4 зав.№ 635489, ввод в эксплуатацию1972г.  - 1 шт,      </t>
    </r>
  </si>
  <si>
    <r>
      <rPr>
        <b/>
        <sz val="11"/>
        <color theme="1"/>
        <rFont val="Times New Roman"/>
        <family val="1"/>
        <charset val="204"/>
      </rPr>
      <t>РП-17.</t>
    </r>
    <r>
      <rPr>
        <sz val="11"/>
        <color theme="1"/>
        <rFont val="Times New Roman"/>
        <family val="1"/>
        <charset val="204"/>
      </rPr>
      <t xml:space="preserve"> ТМ-40 6/0.4 зав.№ 493881   ввод в эксплуатацию1972г.  - 1 шт;     </t>
    </r>
  </si>
  <si>
    <r>
      <rPr>
        <b/>
        <sz val="11"/>
        <color theme="1"/>
        <rFont val="Times New Roman"/>
        <family val="1"/>
        <charset val="204"/>
      </rPr>
      <t xml:space="preserve">РП-1, </t>
    </r>
    <r>
      <rPr>
        <sz val="11"/>
        <color theme="1"/>
        <rFont val="Times New Roman"/>
        <family val="1"/>
        <charset val="204"/>
      </rPr>
      <t>электрооборудование РУ 6 кВ. Замена в ячейках КСО-ВПМ-10 на вакуумные ВВ-TEL- 12 шт. Установка ячейки КСО-298 с трансформаторами  СН ТМГ-25 кВа-2 шт.</t>
    </r>
  </si>
  <si>
    <r>
      <rPr>
        <b/>
        <sz val="11"/>
        <color theme="1"/>
        <rFont val="Times New Roman"/>
        <family val="1"/>
        <charset val="204"/>
      </rPr>
      <t>КТПН-108</t>
    </r>
    <r>
      <rPr>
        <sz val="11"/>
        <color theme="1"/>
        <rFont val="Times New Roman"/>
        <family val="1"/>
        <charset val="204"/>
      </rPr>
      <t>, электрооборудование 10 кВ, 0,4 кВ, силовой трансформатор  ТМ 10/0,4 250 кВа - 1 шт. Замена КТПН на новую с трансформатором 250 кВА 10/0,4 кВ</t>
    </r>
  </si>
  <si>
    <t>п.Енский</t>
  </si>
  <si>
    <t>г.Заполярный</t>
  </si>
  <si>
    <r>
      <t xml:space="preserve">Техническая готовность объекта на 01.01.2018г, </t>
    </r>
    <r>
      <rPr>
        <sz val="9"/>
        <color indexed="8"/>
        <rFont val="Calibri"/>
        <family val="2"/>
        <charset val="204"/>
      </rPr>
      <t>%</t>
    </r>
  </si>
  <si>
    <r>
      <t xml:space="preserve">Процент освоения сметной стоимости на 01.01.2018г, </t>
    </r>
    <r>
      <rPr>
        <sz val="9"/>
        <color indexed="8"/>
        <rFont val="Calibri"/>
        <family val="2"/>
        <charset val="204"/>
      </rPr>
      <t>%</t>
    </r>
  </si>
  <si>
    <t>100% износ</t>
  </si>
  <si>
    <t>Надёжность энергоснабжения</t>
  </si>
  <si>
    <t xml:space="preserve">ПТЭ, Постановление РФ от 27.12.2004г №861. </t>
  </si>
  <si>
    <t>План *
2018г</t>
  </si>
  <si>
    <t>План *2019г</t>
  </si>
  <si>
    <t>План *
2020 год</t>
  </si>
  <si>
    <t>План *
2021 год</t>
  </si>
  <si>
    <t>План *
2022 год</t>
  </si>
  <si>
    <t>Акционерное общество "Мурманэнергосбыт"  (АО "МЭС")</t>
  </si>
  <si>
    <t>Прибор для испытания масла  АИМ-90А 1.шт.</t>
  </si>
  <si>
    <r>
      <rPr>
        <b/>
        <sz val="8"/>
        <rFont val="Times New Roman"/>
        <family val="1"/>
        <charset val="204"/>
      </rPr>
      <t>ТП-5</t>
    </r>
    <r>
      <rPr>
        <b/>
        <sz val="8"/>
        <color rgb="FFC00000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пгт.Никель. </t>
    </r>
    <r>
      <rPr>
        <sz val="8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</si>
  <si>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8"/>
        <color rgb="FFC00000"/>
        <rFont val="Times New Roman"/>
        <family val="1"/>
        <charset val="204"/>
      </rPr>
      <t xml:space="preserve">ТП-15 п. Никель. </t>
    </r>
    <r>
      <rPr>
        <sz val="8"/>
        <color rgb="FFC00000"/>
        <rFont val="Times New Roman"/>
        <family val="1"/>
        <charset val="204"/>
      </rPr>
      <t>Замена силовых трансформаторов на ТМГ 10/0,4-400 кВА 1шт.</t>
    </r>
  </si>
  <si>
    <r>
      <rPr>
        <b/>
        <sz val="8"/>
        <color rgb="FFC00000"/>
        <rFont val="Times New Roman"/>
        <family val="1"/>
        <charset val="204"/>
      </rPr>
      <t xml:space="preserve">ТП-5 г.Заполярный. </t>
    </r>
    <r>
      <rPr>
        <sz val="8"/>
        <color rgb="FFC00000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</si>
  <si>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8"/>
        <color rgb="FFC00000"/>
        <rFont val="Times New Roman"/>
        <family val="1"/>
        <charset val="204"/>
      </rPr>
      <t>ТП-10Б  г. Заполярный.</t>
    </r>
    <r>
      <rPr>
        <sz val="8"/>
        <color rgb="FFC00000"/>
        <rFont val="Times New Roman"/>
        <family val="1"/>
        <charset val="204"/>
      </rPr>
      <t xml:space="preserve"> Замена силовых трансформаторов на ТМГ 6/0,4-400 кВА 1шт.</t>
    </r>
  </si>
  <si>
    <r>
      <rPr>
        <b/>
        <sz val="8"/>
        <rFont val="Times New Roman"/>
        <family val="1"/>
        <charset val="204"/>
      </rPr>
      <t>ТП-2</t>
    </r>
    <r>
      <rPr>
        <b/>
        <sz val="8"/>
        <color rgb="FFC00000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 г.Заполярный</t>
    </r>
    <r>
      <rPr>
        <sz val="8"/>
        <rFont val="Times New Roman"/>
        <family val="1"/>
        <charset val="204"/>
      </rPr>
      <t>. Замена силовых трансформаторов на ТМГ 6/0,4-630 кВА 2шт.</t>
    </r>
  </si>
  <si>
    <t>Постоянный контроль технического состояния электрооборудования и сетей (ПТЭ п. 1.5.2;1.5.3)</t>
  </si>
  <si>
    <t xml:space="preserve">имеющиеся приборы морально и физически устарели </t>
  </si>
  <si>
    <t xml:space="preserve"> (ПТЭ п. 1.5.2;1.5.3)</t>
  </si>
  <si>
    <t>Постоянный контроль технического состояния электрооборудования и сетей</t>
  </si>
  <si>
    <t xml:space="preserve">  ПТЭ, СО 153-34.10 101.2003</t>
  </si>
  <si>
    <t>отсутствует</t>
  </si>
  <si>
    <t xml:space="preserve">  ПТЭ, СО 153-34.10 101.2004</t>
  </si>
  <si>
    <t xml:space="preserve">  ПТЭ, СО 153-34.10 101.2005</t>
  </si>
  <si>
    <t>ВМГ-10 3 шт</t>
  </si>
  <si>
    <t>ВВ-TEL-10. 3 шт</t>
  </si>
  <si>
    <t>ВМП-10 3 шт</t>
  </si>
  <si>
    <t>выкатные элементы с ВВ-TEL-10 4 шт</t>
  </si>
  <si>
    <t>ВМГ-10 1 шт</t>
  </si>
  <si>
    <t>ВВ-TEL-10. 1 шт</t>
  </si>
  <si>
    <t>ТМ-400</t>
  </si>
  <si>
    <t>ТМГ-400 -2 шт</t>
  </si>
  <si>
    <t>ТМГ-400 -1 шт</t>
  </si>
  <si>
    <t>ТМ-630</t>
  </si>
  <si>
    <t>ТМГ-630 -2 шт</t>
  </si>
  <si>
    <t>ТМГ-400 1 шт</t>
  </si>
  <si>
    <t>ТСМА-320</t>
  </si>
  <si>
    <t>ТМГ-400 2 шт</t>
  </si>
  <si>
    <t>ТМ-320</t>
  </si>
  <si>
    <t>ТМГ-400</t>
  </si>
  <si>
    <t>АСБ 3х185</t>
  </si>
  <si>
    <t>АСБ 3х240</t>
  </si>
  <si>
    <t>правила устройства электроустановок (ПУЭ)</t>
  </si>
  <si>
    <t>ТМ, 2шт</t>
  </si>
  <si>
    <t>ТМГ, 2 шт</t>
  </si>
  <si>
    <t>Износ 100%</t>
  </si>
  <si>
    <t>АС-120</t>
  </si>
  <si>
    <t>дерево</t>
  </si>
  <si>
    <t>АС-50</t>
  </si>
  <si>
    <t>ЯКНО-6У1В</t>
  </si>
  <si>
    <t>АС</t>
  </si>
  <si>
    <t>СИП-2А 3х35+1х54,6+1х16</t>
  </si>
  <si>
    <t>металл</t>
  </si>
  <si>
    <t>ЦСКН 3х120, СБГ 3х95</t>
  </si>
  <si>
    <t>ААШВ 3х120</t>
  </si>
  <si>
    <t>ВВГ нг 3х95</t>
  </si>
  <si>
    <t>1977, 1980</t>
  </si>
  <si>
    <t>ТМ, 1шт</t>
  </si>
  <si>
    <t>1971, 1980</t>
  </si>
  <si>
    <t>ВПМ-10,12шт;   ТМГ,2шт</t>
  </si>
  <si>
    <t>ТМ, 2 шт</t>
  </si>
  <si>
    <t>ТМ, 1 шт</t>
  </si>
  <si>
    <t>ТМГСУ, 2 шт</t>
  </si>
  <si>
    <t>1.7.5.1.3</t>
  </si>
  <si>
    <t>УАЗ 390995-04  ( 7 пассажирских мест)</t>
  </si>
  <si>
    <t>1.1.1.2.3.1.1.</t>
  </si>
  <si>
    <t>Оборудование для мойки автомобилей</t>
  </si>
  <si>
    <t>Автоподъемник ГАЗ-33081 Егерь-2 Socage Т-318 (Т-17) с двухрядной кабиной</t>
  </si>
  <si>
    <t>УТВЕРЖДАЮ</t>
  </si>
  <si>
    <t>СОГЛАСОВАНО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</si>
  <si>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</si>
  <si>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</si>
  <si>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</si>
  <si>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</si>
  <si>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</si>
  <si>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</si>
  <si>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</si>
  <si>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</si>
  <si>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</si>
  <si>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</si>
  <si>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</si>
  <si>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</si>
  <si>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</si>
  <si>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</si>
  <si>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</si>
  <si>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</si>
  <si>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</si>
  <si>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</si>
  <si>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</si>
  <si>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</si>
  <si>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</si>
  <si>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</si>
  <si>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</si>
  <si>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</si>
  <si>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</si>
  <si>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</si>
  <si>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</si>
  <si>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</si>
  <si>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</si>
  <si>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</si>
  <si>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</si>
  <si>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</si>
  <si>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</si>
  <si>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</si>
  <si>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</si>
  <si>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</si>
  <si>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</si>
  <si>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</si>
  <si>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</si>
  <si>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</si>
  <si>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</si>
  <si>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</si>
  <si>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</si>
  <si>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</si>
  <si>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</si>
  <si>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</si>
  <si>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</si>
  <si>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</si>
  <si>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</si>
  <si>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</si>
  <si>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</si>
  <si>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</si>
  <si>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</si>
  <si>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</si>
  <si>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</si>
  <si>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</si>
  <si>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</si>
  <si>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</si>
  <si>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</si>
  <si>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</si>
  <si>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</si>
  <si>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</si>
  <si>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</si>
  <si>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</si>
  <si>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</si>
  <si>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</si>
  <si>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</si>
  <si>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</si>
  <si>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</si>
  <si>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</si>
  <si>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</si>
  <si>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</si>
  <si>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</si>
  <si>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</si>
  <si>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</si>
  <si>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</si>
  <si>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</si>
  <si>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</si>
  <si>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</si>
  <si>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</si>
  <si>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</si>
  <si>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</si>
  <si>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</si>
  <si>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</si>
  <si>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Генеральный директор   АО "МЭС"</t>
  </si>
  <si>
    <t>Остаточная стоимость строительства**               ( с НДС)</t>
  </si>
  <si>
    <t>Полная стоимость строительства**                   ( с НДС)</t>
  </si>
  <si>
    <t>итого                       ( с НДС)</t>
  </si>
  <si>
    <t>Вввод мощностей</t>
  </si>
  <si>
    <t>План финансирования текущего года ( с НДС)</t>
  </si>
  <si>
    <t>Объём финансирования  ( с НДС)</t>
  </si>
  <si>
    <t>С.Б. Чумак</t>
  </si>
  <si>
    <t>Исполнители:</t>
  </si>
  <si>
    <t>Панасенко К.Н., Родина Т.В. Ульянкова В.В.</t>
  </si>
  <si>
    <t>(8-815-35-7-37-35)</t>
  </si>
  <si>
    <t>Главный инженер   АО "МЭС"</t>
  </si>
  <si>
    <t>Генеральный директор  АО "МЭС"</t>
  </si>
  <si>
    <t>Технические характеристики реконструируемых объектов</t>
  </si>
  <si>
    <t>Плановый объём финансирования, млн. руб.**   ( с НДС)</t>
  </si>
  <si>
    <r>
      <rPr>
        <b/>
        <sz val="8"/>
        <rFont val="Times New Roman"/>
        <family val="1"/>
        <charset val="204"/>
      </rPr>
      <t>ТП-103.</t>
    </r>
    <r>
      <rPr>
        <sz val="8"/>
        <rFont val="Times New Roman"/>
        <family val="1"/>
        <charset val="204"/>
      </rPr>
      <t xml:space="preserve"> Замена силовых трансформаторов ТМ-320/10/0,4 на ТМГ 10/0,4-400 кВА 2 шт.</t>
    </r>
  </si>
  <si>
    <t>Стоимость объекта, млн.руб. ( с НДС)</t>
  </si>
  <si>
    <t>Остаточная стоимость объекта, млн.руб.                      ( с НДС)</t>
  </si>
  <si>
    <t>_________________В.Н. Гноевский</t>
  </si>
  <si>
    <t>Генеральный директор АО "МЭС"</t>
  </si>
  <si>
    <t>Первоначальная стоимость вводимых основных средств ( без НДС)</t>
  </si>
  <si>
    <t>______________   _А.Ю.Филиппов</t>
  </si>
  <si>
    <t>2018г</t>
  </si>
  <si>
    <t>2019г</t>
  </si>
  <si>
    <t>2020г</t>
  </si>
  <si>
    <t>2021г</t>
  </si>
  <si>
    <t>2022г</t>
  </si>
  <si>
    <t>Выручка от основной деятельности : услуги по передаче электрической энергии</t>
  </si>
  <si>
    <t>Х</t>
  </si>
  <si>
    <t>Ульянкова В.В.</t>
  </si>
  <si>
    <t xml:space="preserve"> Ульянкова В.В.</t>
  </si>
  <si>
    <t xml:space="preserve">Газ-3309  с бортовой платформой, КМУ Tadano TM-ZE364HS , Максимальный вылет стрелы, 7,5 м, Длина платформы - 4400
</t>
  </si>
  <si>
    <t>1.7.5.1.4</t>
  </si>
  <si>
    <t>1.7.5.1.5</t>
  </si>
  <si>
    <t>УАЗ 390945 бортовой с тентом  5  пассажирских мест</t>
  </si>
  <si>
    <t>Участок п. Ёнский, ремонт и обслуживание электросетей</t>
  </si>
  <si>
    <t>Энергонадзор, ремонтный участок, ремонт и обслуживание электросетей</t>
  </si>
  <si>
    <t>Обслуживание и ремонт воздушных линий электропередачи (СО 153-34.10 101.2003), погрузка опор  и материалов</t>
  </si>
  <si>
    <t>Оперативное обслуживание элетросетей, перевозка персонала, доставка материалов</t>
  </si>
  <si>
    <t>100% износ,  погруза  опор и материалов отсутствует</t>
  </si>
  <si>
    <t>Обслуживание и ремонт линий электропередачи (СО 153-34.10 101.2003)</t>
  </si>
  <si>
    <t>Ообслуживание и ремонт воздушных линий электропередачи</t>
  </si>
  <si>
    <t>правила технической эксплуатации</t>
  </si>
  <si>
    <t>И.о.зам. генерального директора по экономике и финансам   _________________________________________И.Г. Ермолина</t>
  </si>
  <si>
    <t>И.о. зам. генерального директора по экономике и финансам   _________________________________________И.Г. Ермолина</t>
  </si>
  <si>
    <t>(815 35) 7 37 35</t>
  </si>
  <si>
    <t>_________________А.Ю. Филиппов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</si>
</sst>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-* #,##0.000_р_._-;\-* #,##0.000_р_._-;_-* &quot;-&quot;???_р_._-;_-@_-"/>
    <numFmt numFmtId="166" formatCode="\ #,##0.00&quot;    &quot;;\-#,##0.00&quot;    &quot;;&quot; -&quot;#&quot;    &quot;;@\ "/>
    <numFmt numFmtId="167" formatCode="\ #,##0.00&quot;    &quot;;\-#,##0.00&quot;    &quot;;&quot; -    &quot;;@\ "/>
    <numFmt numFmtId="168" formatCode="\ #,##0&quot;    &quot;;\-#,##0&quot;    &quot;;&quot; -&quot;#&quot;    &quot;;@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8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6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26"/>
      </patternFill>
    </fill>
    <fill>
      <patternFill patternType="solid">
        <fgColor rgb="FFFDEFFF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EE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27"/>
      </patternFill>
    </fill>
    <fill>
      <patternFill patternType="solid">
        <fgColor rgb="FFFCDB8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E6F6"/>
        <bgColor indexed="26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12" fillId="0" borderId="0" xfId="1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164" fontId="13" fillId="3" borderId="13" xfId="0" applyNumberFormat="1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wrapText="1"/>
    </xf>
    <xf numFmtId="164" fontId="14" fillId="3" borderId="13" xfId="0" applyNumberFormat="1" applyFont="1" applyFill="1" applyBorder="1" applyAlignment="1">
      <alignment horizontal="center" wrapText="1"/>
    </xf>
    <xf numFmtId="49" fontId="14" fillId="3" borderId="13" xfId="0" applyNumberFormat="1" applyFont="1" applyFill="1" applyBorder="1" applyAlignment="1">
      <alignment horizontal="center" wrapText="1"/>
    </xf>
    <xf numFmtId="164" fontId="14" fillId="3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3" borderId="13" xfId="0" applyNumberFormat="1" applyFont="1" applyFill="1" applyBorder="1" applyAlignment="1">
      <alignment horizontal="left" vertical="center" wrapText="1"/>
    </xf>
    <xf numFmtId="164" fontId="14" fillId="3" borderId="13" xfId="0" applyNumberFormat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left" vertical="center" wrapText="1"/>
    </xf>
    <xf numFmtId="165" fontId="14" fillId="3" borderId="13" xfId="1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vertical="center" wrapText="1"/>
    </xf>
    <xf numFmtId="1" fontId="14" fillId="3" borderId="13" xfId="0" applyNumberFormat="1" applyFont="1" applyFill="1" applyBorder="1" applyAlignment="1">
      <alignment horizontal="center" wrapText="1"/>
    </xf>
    <xf numFmtId="0" fontId="14" fillId="3" borderId="13" xfId="0" applyFont="1" applyFill="1" applyBorder="1" applyAlignment="1">
      <alignment vertical="center" wrapText="1"/>
    </xf>
    <xf numFmtId="164" fontId="18" fillId="3" borderId="13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left" vertical="center" wrapText="1"/>
    </xf>
    <xf numFmtId="165" fontId="14" fillId="3" borderId="13" xfId="1" applyNumberFormat="1" applyFont="1" applyFill="1" applyBorder="1" applyAlignment="1">
      <alignment horizontal="right" vertical="center" wrapText="1"/>
    </xf>
    <xf numFmtId="164" fontId="14" fillId="3" borderId="13" xfId="1" applyNumberFormat="1" applyFont="1" applyFill="1" applyBorder="1" applyAlignment="1">
      <alignment horizontal="left" vertical="center" wrapText="1"/>
    </xf>
    <xf numFmtId="165" fontId="14" fillId="3" borderId="13" xfId="1" applyNumberFormat="1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left" wrapText="1"/>
    </xf>
    <xf numFmtId="164" fontId="13" fillId="7" borderId="13" xfId="0" applyNumberFormat="1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left" wrapText="1" indent="4"/>
    </xf>
    <xf numFmtId="164" fontId="13" fillId="9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8" borderId="13" xfId="0" applyNumberFormat="1" applyFont="1" applyFill="1" applyBorder="1" applyAlignment="1">
      <alignment horizontal="center" wrapText="1"/>
    </xf>
    <xf numFmtId="164" fontId="14" fillId="8" borderId="13" xfId="0" applyNumberFormat="1" applyFont="1" applyFill="1" applyBorder="1" applyAlignment="1">
      <alignment horizontal="center" wrapText="1"/>
    </xf>
    <xf numFmtId="164" fontId="13" fillId="8" borderId="13" xfId="0" applyNumberFormat="1" applyFont="1" applyFill="1" applyBorder="1" applyAlignment="1">
      <alignment horizontal="right" wrapText="1"/>
    </xf>
    <xf numFmtId="164" fontId="13" fillId="10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5" borderId="13" xfId="0" applyNumberFormat="1" applyFont="1" applyFill="1" applyBorder="1" applyAlignment="1">
      <alignment horizontal="center" wrapText="1"/>
    </xf>
    <xf numFmtId="164" fontId="13" fillId="5" borderId="13" xfId="0" applyNumberFormat="1" applyFont="1" applyFill="1" applyBorder="1" applyAlignment="1">
      <alignment horizontal="right" wrapText="1"/>
    </xf>
    <xf numFmtId="164" fontId="13" fillId="12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11" borderId="13" xfId="0" applyNumberFormat="1" applyFont="1" applyFill="1" applyBorder="1" applyAlignment="1">
      <alignment horizontal="right" wrapText="1"/>
    </xf>
    <xf numFmtId="164" fontId="25" fillId="7" borderId="13" xfId="0" applyNumberFormat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168" fontId="5" fillId="3" borderId="13" xfId="1" applyNumberFormat="1" applyFont="1" applyFill="1" applyBorder="1" applyAlignment="1">
      <alignment horizontal="center"/>
    </xf>
    <xf numFmtId="166" fontId="5" fillId="3" borderId="13" xfId="1" applyNumberFormat="1" applyFont="1" applyFill="1" applyBorder="1" applyAlignment="1">
      <alignment horizontal="center"/>
    </xf>
    <xf numFmtId="166" fontId="14" fillId="3" borderId="13" xfId="1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wrapText="1"/>
    </xf>
    <xf numFmtId="164" fontId="14" fillId="3" borderId="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14" borderId="13" xfId="0" applyFont="1" applyFill="1" applyBorder="1" applyAlignment="1">
      <alignment horizontal="left" wrapText="1"/>
    </xf>
    <xf numFmtId="164" fontId="13" fillId="14" borderId="13" xfId="0" applyNumberFormat="1" applyFont="1" applyFill="1" applyBorder="1" applyAlignment="1">
      <alignment horizontal="center" wrapText="1"/>
    </xf>
    <xf numFmtId="164" fontId="13" fillId="14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15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14" borderId="13" xfId="0" applyNumberFormat="1" applyFont="1" applyFill="1" applyBorder="1" applyAlignment="1">
      <alignment horizontal="center" wrapText="1"/>
    </xf>
    <xf numFmtId="164" fontId="13" fillId="16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17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14" borderId="13" xfId="0" applyNumberFormat="1" applyFont="1" applyFill="1" applyBorder="1" applyAlignment="1">
      <alignment horizontal="right" wrapText="1"/>
    </xf>
    <xf numFmtId="164" fontId="14" fillId="15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14" borderId="13" xfId="0" applyNumberFormat="1" applyFont="1" applyFill="1" applyBorder="1" applyAlignment="1">
      <alignment horizontal="right" wrapText="1"/>
    </xf>
    <xf numFmtId="164" fontId="14" fillId="14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18" borderId="13" xfId="0" applyNumberFormat="1" applyFont="1" applyFill="1" applyBorder="1" applyAlignment="1">
      <alignment horizontal="center" wrapText="1"/>
    </xf>
    <xf numFmtId="164" fontId="13" fillId="18" borderId="13" xfId="0" applyNumberFormat="1" applyFont="1" applyFill="1" applyBorder="1" applyAlignment="1">
      <alignment horizontal="right" wrapText="1"/>
    </xf>
    <xf numFmtId="164" fontId="14" fillId="18" borderId="13" xfId="0" applyNumberFormat="1" applyFont="1" applyFill="1" applyBorder="1" applyAlignment="1">
      <alignment horizontal="right" wrapText="1"/>
    </xf>
    <xf numFmtId="164" fontId="25" fillId="18" borderId="13" xfId="0" applyNumberFormat="1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wrapText="1"/>
    </xf>
    <xf numFmtId="0" fontId="13" fillId="14" borderId="15" xfId="0" applyFont="1" applyFill="1" applyBorder="1" applyAlignment="1">
      <alignment horizontal="center" wrapText="1"/>
    </xf>
    <xf numFmtId="0" fontId="14" fillId="14" borderId="15" xfId="0" applyFont="1" applyFill="1" applyBorder="1" applyAlignment="1">
      <alignment horizontal="center" wrapText="1"/>
    </xf>
    <xf numFmtId="0" fontId="14" fillId="8" borderId="15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3" fillId="8" borderId="15" xfId="0" applyFont="1" applyFill="1" applyBorder="1" applyAlignment="1">
      <alignment horizontal="center" wrapText="1"/>
    </xf>
    <xf numFmtId="0" fontId="14" fillId="3" borderId="15" xfId="1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wrapText="1"/>
    </xf>
    <xf numFmtId="1" fontId="14" fillId="14" borderId="15" xfId="0" applyNumberFormat="1" applyFont="1" applyFill="1" applyBorder="1" applyAlignment="1">
      <alignment horizontal="center" wrapText="1"/>
    </xf>
    <xf numFmtId="0" fontId="13" fillId="11" borderId="15" xfId="0" applyFont="1" applyFill="1" applyBorder="1" applyAlignment="1">
      <alignment horizontal="center" wrapText="1"/>
    </xf>
    <xf numFmtId="49" fontId="14" fillId="3" borderId="15" xfId="0" applyNumberFormat="1" applyFont="1" applyFill="1" applyBorder="1" applyAlignment="1">
      <alignment horizontal="center" wrapText="1"/>
    </xf>
    <xf numFmtId="164" fontId="25" fillId="7" borderId="10" xfId="0" applyNumberFormat="1" applyFont="1" applyFill="1" applyBorder="1" applyAlignment="1">
      <alignment horizontal="center" wrapText="1"/>
    </xf>
    <xf numFmtId="164" fontId="13" fillId="14" borderId="10" xfId="0" applyNumberFormat="1" applyFont="1" applyFill="1" applyBorder="1" applyAlignment="1">
      <alignment horizontal="center" wrapText="1"/>
    </xf>
    <xf numFmtId="164" fontId="14" fillId="14" borderId="10" xfId="0" applyNumberFormat="1" applyFont="1" applyFill="1" applyBorder="1" applyAlignment="1">
      <alignment horizontal="center" wrapText="1"/>
    </xf>
    <xf numFmtId="164" fontId="14" fillId="8" borderId="10" xfId="0" applyNumberFormat="1" applyFont="1" applyFill="1" applyBorder="1" applyAlignment="1">
      <alignment horizontal="center" wrapText="1"/>
    </xf>
    <xf numFmtId="164" fontId="14" fillId="3" borderId="10" xfId="0" applyNumberFormat="1" applyFont="1" applyFill="1" applyBorder="1" applyAlignment="1">
      <alignment horizontal="center" wrapText="1"/>
    </xf>
    <xf numFmtId="164" fontId="13" fillId="8" borderId="10" xfId="0" applyNumberFormat="1" applyFont="1" applyFill="1" applyBorder="1" applyAlignment="1">
      <alignment horizontal="center" wrapText="1"/>
    </xf>
    <xf numFmtId="164" fontId="13" fillId="14" borderId="10" xfId="0" applyNumberFormat="1" applyFont="1" applyFill="1" applyBorder="1" applyAlignment="1">
      <alignment horizontal="right" wrapText="1"/>
    </xf>
    <xf numFmtId="164" fontId="14" fillId="14" borderId="10" xfId="0" applyNumberFormat="1" applyFont="1" applyFill="1" applyBorder="1" applyAlignment="1">
      <alignment horizontal="right" wrapText="1"/>
    </xf>
    <xf numFmtId="165" fontId="14" fillId="3" borderId="10" xfId="1" applyNumberFormat="1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>
      <alignment horizontal="right" wrapText="1"/>
    </xf>
    <xf numFmtId="164" fontId="13" fillId="5" borderId="10" xfId="0" applyNumberFormat="1" applyFont="1" applyFill="1" applyBorder="1" applyAlignment="1">
      <alignment horizontal="center" wrapText="1"/>
    </xf>
    <xf numFmtId="164" fontId="14" fillId="11" borderId="10" xfId="0" applyNumberFormat="1" applyFont="1" applyFill="1" applyBorder="1" applyAlignment="1">
      <alignment horizontal="right" wrapText="1"/>
    </xf>
    <xf numFmtId="164" fontId="13" fillId="3" borderId="10" xfId="0" applyNumberFormat="1" applyFont="1" applyFill="1" applyBorder="1" applyAlignment="1">
      <alignment horizontal="center" wrapText="1"/>
    </xf>
    <xf numFmtId="164" fontId="13" fillId="7" borderId="8" xfId="0" applyNumberFormat="1" applyFont="1" applyFill="1" applyBorder="1" applyAlignment="1">
      <alignment horizontal="center" wrapText="1"/>
    </xf>
    <xf numFmtId="164" fontId="13" fillId="7" borderId="9" xfId="0" applyNumberFormat="1" applyFont="1" applyFill="1" applyBorder="1" applyAlignment="1">
      <alignment horizontal="center" wrapText="1"/>
    </xf>
    <xf numFmtId="164" fontId="13" fillId="14" borderId="8" xfId="0" applyNumberFormat="1" applyFont="1" applyFill="1" applyBorder="1" applyAlignment="1">
      <alignment horizontal="center" wrapText="1"/>
    </xf>
    <xf numFmtId="164" fontId="13" fillId="14" borderId="9" xfId="0" applyNumberFormat="1" applyFont="1" applyFill="1" applyBorder="1" applyAlignment="1">
      <alignment horizontal="center" wrapText="1"/>
    </xf>
    <xf numFmtId="164" fontId="14" fillId="14" borderId="8" xfId="0" applyNumberFormat="1" applyFont="1" applyFill="1" applyBorder="1" applyAlignment="1">
      <alignment horizontal="center" wrapText="1"/>
    </xf>
    <xf numFmtId="164" fontId="14" fillId="14" borderId="9" xfId="0" applyNumberFormat="1" applyFont="1" applyFill="1" applyBorder="1" applyAlignment="1">
      <alignment horizontal="center" wrapText="1"/>
    </xf>
    <xf numFmtId="164" fontId="14" fillId="8" borderId="8" xfId="0" applyNumberFormat="1" applyFont="1" applyFill="1" applyBorder="1" applyAlignment="1">
      <alignment horizontal="center" wrapText="1"/>
    </xf>
    <xf numFmtId="164" fontId="14" fillId="8" borderId="9" xfId="0" applyNumberFormat="1" applyFont="1" applyFill="1" applyBorder="1" applyAlignment="1">
      <alignment horizontal="center" wrapText="1"/>
    </xf>
    <xf numFmtId="164" fontId="13" fillId="8" borderId="8" xfId="0" applyNumberFormat="1" applyFont="1" applyFill="1" applyBorder="1" applyAlignment="1">
      <alignment horizontal="center" wrapText="1"/>
    </xf>
    <xf numFmtId="164" fontId="13" fillId="8" borderId="9" xfId="0" applyNumberFormat="1" applyFont="1" applyFill="1" applyBorder="1" applyAlignment="1">
      <alignment horizontal="center" wrapText="1"/>
    </xf>
    <xf numFmtId="164" fontId="13" fillId="14" borderId="8" xfId="0" applyNumberFormat="1" applyFont="1" applyFill="1" applyBorder="1" applyAlignment="1">
      <alignment horizontal="right" wrapText="1"/>
    </xf>
    <xf numFmtId="164" fontId="13" fillId="14" borderId="9" xfId="0" applyNumberFormat="1" applyFont="1" applyFill="1" applyBorder="1" applyAlignment="1">
      <alignment horizontal="right" wrapText="1"/>
    </xf>
    <xf numFmtId="164" fontId="14" fillId="14" borderId="8" xfId="0" applyNumberFormat="1" applyFont="1" applyFill="1" applyBorder="1" applyAlignment="1">
      <alignment horizontal="right" wrapText="1"/>
    </xf>
    <xf numFmtId="164" fontId="14" fillId="14" borderId="9" xfId="0" applyNumberFormat="1" applyFont="1" applyFill="1" applyBorder="1" applyAlignment="1">
      <alignment horizontal="right" wrapText="1"/>
    </xf>
    <xf numFmtId="164" fontId="13" fillId="8" borderId="8" xfId="0" applyNumberFormat="1" applyFont="1" applyFill="1" applyBorder="1" applyAlignment="1">
      <alignment horizontal="right" wrapText="1"/>
    </xf>
    <xf numFmtId="164" fontId="13" fillId="8" borderId="9" xfId="0" applyNumberFormat="1" applyFont="1" applyFill="1" applyBorder="1" applyAlignment="1">
      <alignment horizontal="right" wrapText="1"/>
    </xf>
    <xf numFmtId="165" fontId="14" fillId="3" borderId="8" xfId="1" applyNumberFormat="1" applyFont="1" applyFill="1" applyBorder="1" applyAlignment="1">
      <alignment horizontal="center" vertical="center" wrapText="1"/>
    </xf>
    <xf numFmtId="165" fontId="14" fillId="3" borderId="9" xfId="1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right" wrapText="1"/>
    </xf>
    <xf numFmtId="164" fontId="13" fillId="5" borderId="9" xfId="0" applyNumberFormat="1" applyFont="1" applyFill="1" applyBorder="1" applyAlignment="1">
      <alignment horizontal="right" wrapText="1"/>
    </xf>
    <xf numFmtId="165" fontId="14" fillId="3" borderId="8" xfId="1" applyNumberFormat="1" applyFont="1" applyFill="1" applyBorder="1" applyAlignment="1">
      <alignment horizontal="right" vertical="center" wrapText="1"/>
    </xf>
    <xf numFmtId="165" fontId="14" fillId="3" borderId="9" xfId="1" applyNumberFormat="1" applyFont="1" applyFill="1" applyBorder="1" applyAlignment="1">
      <alignment horizontal="right" vertical="center" wrapText="1"/>
    </xf>
    <xf numFmtId="164" fontId="14" fillId="3" borderId="8" xfId="0" applyNumberFormat="1" applyFont="1" applyFill="1" applyBorder="1" applyAlignment="1">
      <alignment horizontal="right" wrapText="1"/>
    </xf>
    <xf numFmtId="164" fontId="14" fillId="3" borderId="9" xfId="0" applyNumberFormat="1" applyFont="1" applyFill="1" applyBorder="1" applyAlignment="1">
      <alignment horizontal="right" wrapText="1"/>
    </xf>
    <xf numFmtId="164" fontId="14" fillId="11" borderId="8" xfId="0" applyNumberFormat="1" applyFont="1" applyFill="1" applyBorder="1" applyAlignment="1">
      <alignment horizontal="right" wrapText="1"/>
    </xf>
    <xf numFmtId="164" fontId="14" fillId="11" borderId="9" xfId="0" applyNumberFormat="1" applyFont="1" applyFill="1" applyBorder="1" applyAlignment="1">
      <alignment horizontal="right" wrapText="1"/>
    </xf>
    <xf numFmtId="164" fontId="13" fillId="3" borderId="9" xfId="0" applyNumberFormat="1" applyFont="1" applyFill="1" applyBorder="1" applyAlignment="1">
      <alignment horizontal="center" wrapText="1"/>
    </xf>
    <xf numFmtId="164" fontId="13" fillId="3" borderId="26" xfId="0" applyNumberFormat="1" applyFont="1" applyFill="1" applyBorder="1" applyAlignment="1">
      <alignment horizontal="center" wrapText="1"/>
    </xf>
    <xf numFmtId="164" fontId="13" fillId="3" borderId="27" xfId="0" applyNumberFormat="1" applyFont="1" applyFill="1" applyBorder="1" applyAlignment="1">
      <alignment horizontal="center" wrapText="1"/>
    </xf>
    <xf numFmtId="164" fontId="13" fillId="3" borderId="2" xfId="0" applyNumberFormat="1" applyFont="1" applyFill="1" applyBorder="1" applyAlignment="1">
      <alignment horizontal="center" wrapText="1"/>
    </xf>
    <xf numFmtId="0" fontId="13" fillId="7" borderId="28" xfId="0" applyFont="1" applyFill="1" applyBorder="1" applyAlignment="1">
      <alignment horizontal="left" wrapText="1"/>
    </xf>
    <xf numFmtId="164" fontId="13" fillId="7" borderId="28" xfId="0" applyNumberFormat="1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wrapText="1"/>
    </xf>
    <xf numFmtId="164" fontId="13" fillId="7" borderId="11" xfId="0" applyNumberFormat="1" applyFont="1" applyFill="1" applyBorder="1" applyAlignment="1">
      <alignment horizontal="center" wrapText="1"/>
    </xf>
    <xf numFmtId="164" fontId="13" fillId="7" borderId="12" xfId="0" applyNumberFormat="1" applyFont="1" applyFill="1" applyBorder="1" applyAlignment="1">
      <alignment horizontal="center" wrapText="1"/>
    </xf>
    <xf numFmtId="164" fontId="13" fillId="7" borderId="30" xfId="0" applyNumberFormat="1" applyFont="1" applyFill="1" applyBorder="1" applyAlignment="1">
      <alignment horizontal="center" wrapText="1"/>
    </xf>
    <xf numFmtId="164" fontId="13" fillId="18" borderId="28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164" fontId="14" fillId="3" borderId="15" xfId="1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vertical="center" wrapText="1"/>
    </xf>
    <xf numFmtId="0" fontId="13" fillId="14" borderId="15" xfId="0" applyFont="1" applyFill="1" applyBorder="1" applyAlignment="1">
      <alignment wrapText="1"/>
    </xf>
    <xf numFmtId="0" fontId="13" fillId="7" borderId="30" xfId="0" applyFont="1" applyFill="1" applyBorder="1" applyAlignment="1">
      <alignment horizontal="center" wrapText="1"/>
    </xf>
    <xf numFmtId="1" fontId="13" fillId="7" borderId="10" xfId="0" applyNumberFormat="1" applyFont="1" applyFill="1" applyBorder="1" applyAlignment="1">
      <alignment horizontal="center" wrapText="1"/>
    </xf>
    <xf numFmtId="0" fontId="13" fillId="14" borderId="10" xfId="0" applyFont="1" applyFill="1" applyBorder="1" applyAlignment="1">
      <alignment horizontal="center" wrapText="1"/>
    </xf>
    <xf numFmtId="0" fontId="14" fillId="14" borderId="10" xfId="0" applyFont="1" applyFill="1" applyBorder="1" applyAlignment="1">
      <alignment horizontal="center" wrapText="1"/>
    </xf>
    <xf numFmtId="0" fontId="14" fillId="8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 wrapText="1"/>
    </xf>
    <xf numFmtId="0" fontId="14" fillId="3" borderId="10" xfId="1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wrapText="1"/>
    </xf>
    <xf numFmtId="1" fontId="14" fillId="14" borderId="10" xfId="0" applyNumberFormat="1" applyFont="1" applyFill="1" applyBorder="1" applyAlignment="1">
      <alignment horizontal="center" wrapText="1"/>
    </xf>
    <xf numFmtId="0" fontId="13" fillId="11" borderId="10" xfId="0" applyFont="1" applyFill="1" applyBorder="1" applyAlignment="1">
      <alignment horizontal="center" wrapText="1"/>
    </xf>
    <xf numFmtId="49" fontId="14" fillId="3" borderId="10" xfId="0" applyNumberFormat="1" applyFont="1" applyFill="1" applyBorder="1" applyAlignment="1">
      <alignment horizontal="center" wrapText="1"/>
    </xf>
    <xf numFmtId="164" fontId="13" fillId="5" borderId="8" xfId="0" applyNumberFormat="1" applyFont="1" applyFill="1" applyBorder="1" applyAlignment="1">
      <alignment horizontal="center" wrapText="1"/>
    </xf>
    <xf numFmtId="164" fontId="13" fillId="5" borderId="9" xfId="0" applyNumberFormat="1" applyFont="1" applyFill="1" applyBorder="1" applyAlignment="1">
      <alignment horizontal="center" wrapText="1"/>
    </xf>
    <xf numFmtId="164" fontId="13" fillId="18" borderId="13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vertical="center" wrapText="1"/>
    </xf>
    <xf numFmtId="164" fontId="13" fillId="7" borderId="11" xfId="0" applyNumberFormat="1" applyFont="1" applyFill="1" applyBorder="1" applyAlignment="1">
      <alignment wrapText="1"/>
    </xf>
    <xf numFmtId="164" fontId="26" fillId="7" borderId="8" xfId="0" applyNumberFormat="1" applyFont="1" applyFill="1" applyBorder="1" applyAlignment="1">
      <alignment wrapText="1"/>
    </xf>
    <xf numFmtId="164" fontId="13" fillId="14" borderId="8" xfId="0" applyNumberFormat="1" applyFont="1" applyFill="1" applyBorder="1" applyAlignment="1">
      <alignment wrapText="1"/>
    </xf>
    <xf numFmtId="164" fontId="14" fillId="14" borderId="8" xfId="0" applyNumberFormat="1" applyFont="1" applyFill="1" applyBorder="1" applyAlignment="1">
      <alignment wrapText="1"/>
    </xf>
    <xf numFmtId="164" fontId="14" fillId="8" borderId="8" xfId="0" applyNumberFormat="1" applyFont="1" applyFill="1" applyBorder="1" applyAlignment="1">
      <alignment wrapText="1"/>
    </xf>
    <xf numFmtId="164" fontId="14" fillId="3" borderId="8" xfId="0" applyNumberFormat="1" applyFont="1" applyFill="1" applyBorder="1" applyAlignment="1">
      <alignment wrapText="1"/>
    </xf>
    <xf numFmtId="164" fontId="13" fillId="8" borderId="8" xfId="0" applyNumberFormat="1" applyFont="1" applyFill="1" applyBorder="1" applyAlignment="1">
      <alignment wrapText="1"/>
    </xf>
    <xf numFmtId="165" fontId="14" fillId="3" borderId="8" xfId="1" applyNumberFormat="1" applyFont="1" applyFill="1" applyBorder="1" applyAlignment="1">
      <alignment vertical="center" wrapText="1"/>
    </xf>
    <xf numFmtId="164" fontId="13" fillId="5" borderId="8" xfId="0" applyNumberFormat="1" applyFont="1" applyFill="1" applyBorder="1" applyAlignment="1">
      <alignment wrapText="1"/>
    </xf>
    <xf numFmtId="164" fontId="14" fillId="11" borderId="8" xfId="0" applyNumberFormat="1" applyFont="1" applyFill="1" applyBorder="1" applyAlignment="1">
      <alignment wrapText="1"/>
    </xf>
    <xf numFmtId="164" fontId="13" fillId="3" borderId="26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13" fillId="7" borderId="8" xfId="0" applyFont="1" applyFill="1" applyBorder="1" applyAlignment="1">
      <alignment horizontal="center" wrapText="1"/>
    </xf>
    <xf numFmtId="0" fontId="13" fillId="14" borderId="8" xfId="0" applyNumberFormat="1" applyFont="1" applyFill="1" applyBorder="1" applyAlignment="1">
      <alignment horizontal="center" wrapText="1"/>
    </xf>
    <xf numFmtId="49" fontId="13" fillId="14" borderId="8" xfId="0" applyNumberFormat="1" applyFont="1" applyFill="1" applyBorder="1" applyAlignment="1">
      <alignment horizontal="center" wrapText="1"/>
    </xf>
    <xf numFmtId="0" fontId="13" fillId="14" borderId="8" xfId="0" applyNumberFormat="1" applyFont="1" applyFill="1" applyBorder="1" applyAlignment="1">
      <alignment horizontal="center" vertical="center" wrapText="1"/>
    </xf>
    <xf numFmtId="0" fontId="13" fillId="8" borderId="8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3" fillId="8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4" fillId="14" borderId="8" xfId="0" applyNumberFormat="1" applyFont="1" applyFill="1" applyBorder="1" applyAlignment="1">
      <alignment horizontal="center" wrapText="1"/>
    </xf>
    <xf numFmtId="0" fontId="13" fillId="5" borderId="8" xfId="0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wrapText="1"/>
    </xf>
    <xf numFmtId="49" fontId="13" fillId="11" borderId="8" xfId="0" applyNumberFormat="1" applyFont="1" applyFill="1" applyBorder="1" applyAlignment="1">
      <alignment horizontal="center" wrapText="1"/>
    </xf>
    <xf numFmtId="0" fontId="27" fillId="7" borderId="13" xfId="0" applyFont="1" applyFill="1" applyBorder="1" applyAlignment="1">
      <alignment horizontal="center" wrapText="1"/>
    </xf>
    <xf numFmtId="0" fontId="27" fillId="7" borderId="13" xfId="0" applyFont="1" applyFill="1" applyBorder="1" applyAlignment="1">
      <alignment horizontal="left" wrapText="1"/>
    </xf>
    <xf numFmtId="0" fontId="27" fillId="3" borderId="13" xfId="0" applyFont="1" applyFill="1" applyBorder="1" applyAlignment="1">
      <alignment horizontal="center" wrapText="1"/>
    </xf>
    <xf numFmtId="0" fontId="27" fillId="7" borderId="13" xfId="0" applyFont="1" applyFill="1" applyBorder="1" applyAlignment="1">
      <alignment horizontal="left" wrapText="1" indent="4"/>
    </xf>
    <xf numFmtId="0" fontId="27" fillId="14" borderId="13" xfId="0" applyNumberFormat="1" applyFont="1" applyFill="1" applyBorder="1" applyAlignment="1">
      <alignment horizontal="center" wrapText="1"/>
    </xf>
    <xf numFmtId="0" fontId="27" fillId="14" borderId="13" xfId="0" applyFont="1" applyFill="1" applyBorder="1" applyAlignment="1">
      <alignment horizontal="left" wrapText="1"/>
    </xf>
    <xf numFmtId="49" fontId="27" fillId="14" borderId="13" xfId="0" applyNumberFormat="1" applyFont="1" applyFill="1" applyBorder="1" applyAlignment="1">
      <alignment horizontal="center" wrapText="1"/>
    </xf>
    <xf numFmtId="164" fontId="27" fillId="14" borderId="13" xfId="1" applyNumberFormat="1" applyFont="1" applyFill="1" applyBorder="1" applyAlignment="1" applyProtection="1">
      <alignment horizontal="left" vertical="center" wrapText="1"/>
      <protection locked="0"/>
    </xf>
    <xf numFmtId="0" fontId="28" fillId="3" borderId="13" xfId="0" applyFont="1" applyFill="1" applyBorder="1" applyAlignment="1">
      <alignment horizontal="center" wrapText="1"/>
    </xf>
    <xf numFmtId="0" fontId="27" fillId="14" borderId="13" xfId="0" applyNumberFormat="1" applyFont="1" applyFill="1" applyBorder="1" applyAlignment="1">
      <alignment horizontal="center" vertical="center" wrapText="1"/>
    </xf>
    <xf numFmtId="164" fontId="27" fillId="15" borderId="13" xfId="1" applyNumberFormat="1" applyFont="1" applyFill="1" applyBorder="1" applyAlignment="1" applyProtection="1">
      <alignment horizontal="left" vertical="center" wrapText="1"/>
      <protection locked="0"/>
    </xf>
    <xf numFmtId="0" fontId="27" fillId="8" borderId="13" xfId="0" applyNumberFormat="1" applyFont="1" applyFill="1" applyBorder="1" applyAlignment="1">
      <alignment horizontal="center" vertical="center" wrapText="1"/>
    </xf>
    <xf numFmtId="164" fontId="27" fillId="9" borderId="13" xfId="1" applyNumberFormat="1" applyFont="1" applyFill="1" applyBorder="1" applyAlignment="1" applyProtection="1">
      <alignment horizontal="left" vertical="center" wrapText="1"/>
      <protection locked="0"/>
    </xf>
    <xf numFmtId="49" fontId="28" fillId="3" borderId="13" xfId="0" applyNumberFormat="1" applyFont="1" applyFill="1" applyBorder="1" applyAlignment="1">
      <alignment horizontal="center" wrapText="1"/>
    </xf>
    <xf numFmtId="164" fontId="28" fillId="3" borderId="13" xfId="1" applyNumberFormat="1" applyFont="1" applyFill="1" applyBorder="1" applyAlignment="1" applyProtection="1">
      <alignment horizontal="left" vertical="center" wrapText="1"/>
      <protection locked="0"/>
    </xf>
    <xf numFmtId="49" fontId="28" fillId="3" borderId="13" xfId="0" applyNumberFormat="1" applyFont="1" applyFill="1" applyBorder="1" applyAlignment="1">
      <alignment horizontal="center" vertical="center" wrapText="1"/>
    </xf>
    <xf numFmtId="164" fontId="27" fillId="16" borderId="13" xfId="1" applyNumberFormat="1" applyFont="1" applyFill="1" applyBorder="1" applyAlignment="1" applyProtection="1">
      <alignment horizontal="left" vertical="center" wrapText="1"/>
      <protection locked="0"/>
    </xf>
    <xf numFmtId="49" fontId="27" fillId="8" borderId="13" xfId="0" applyNumberFormat="1" applyFont="1" applyFill="1" applyBorder="1" applyAlignment="1">
      <alignment horizont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164" fontId="28" fillId="3" borderId="13" xfId="0" applyNumberFormat="1" applyFont="1" applyFill="1" applyBorder="1" applyAlignment="1">
      <alignment horizontal="left" vertical="center" wrapText="1"/>
    </xf>
    <xf numFmtId="164" fontId="27" fillId="17" borderId="13" xfId="1" applyNumberFormat="1" applyFont="1" applyFill="1" applyBorder="1" applyAlignment="1" applyProtection="1">
      <alignment horizontal="left" vertical="center" wrapText="1"/>
      <protection locked="0"/>
    </xf>
    <xf numFmtId="49" fontId="28" fillId="14" borderId="13" xfId="0" applyNumberFormat="1" applyFont="1" applyFill="1" applyBorder="1" applyAlignment="1">
      <alignment horizontal="center" wrapText="1"/>
    </xf>
    <xf numFmtId="164" fontId="28" fillId="15" borderId="13" xfId="1" applyNumberFormat="1" applyFont="1" applyFill="1" applyBorder="1" applyAlignment="1" applyProtection="1">
      <alignment horizontal="left" vertical="center" wrapText="1"/>
      <protection locked="0"/>
    </xf>
    <xf numFmtId="0" fontId="28" fillId="3" borderId="13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7" fillId="5" borderId="13" xfId="0" applyNumberFormat="1" applyFont="1" applyFill="1" applyBorder="1" applyAlignment="1">
      <alignment horizontal="center" vertical="center" wrapText="1"/>
    </xf>
    <xf numFmtId="164" fontId="27" fillId="10" borderId="13" xfId="1" applyNumberFormat="1" applyFont="1" applyFill="1" applyBorder="1" applyAlignment="1" applyProtection="1">
      <alignment horizontal="left" vertical="center" wrapText="1"/>
      <protection locked="0"/>
    </xf>
    <xf numFmtId="0" fontId="29" fillId="3" borderId="13" xfId="0" applyFont="1" applyFill="1" applyBorder="1" applyAlignment="1">
      <alignment vertical="center" wrapText="1"/>
    </xf>
    <xf numFmtId="164" fontId="28" fillId="14" borderId="13" xfId="1" applyNumberFormat="1" applyFont="1" applyFill="1" applyBorder="1" applyAlignment="1" applyProtection="1">
      <alignment horizontal="left" vertical="center" wrapText="1"/>
      <protection locked="0"/>
    </xf>
    <xf numFmtId="0" fontId="28" fillId="3" borderId="13" xfId="0" applyNumberFormat="1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164" fontId="27" fillId="12" borderId="13" xfId="1" applyNumberFormat="1" applyFont="1" applyFill="1" applyBorder="1" applyAlignment="1" applyProtection="1">
      <alignment horizontal="left" vertical="center" wrapText="1"/>
      <protection locked="0"/>
    </xf>
    <xf numFmtId="164" fontId="28" fillId="3" borderId="13" xfId="1" applyNumberFormat="1" applyFont="1" applyFill="1" applyBorder="1" applyAlignment="1">
      <alignment horizontal="left" vertical="center" wrapText="1"/>
    </xf>
    <xf numFmtId="0" fontId="28" fillId="3" borderId="13" xfId="0" applyFont="1" applyFill="1" applyBorder="1" applyAlignment="1">
      <alignment wrapText="1"/>
    </xf>
    <xf numFmtId="164" fontId="21" fillId="0" borderId="0" xfId="0" applyNumberFormat="1" applyFont="1" applyAlignment="1">
      <alignment vertical="center"/>
    </xf>
    <xf numFmtId="164" fontId="14" fillId="3" borderId="8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4" fillId="3" borderId="13" xfId="0" applyFont="1" applyFill="1" applyBorder="1" applyAlignment="1">
      <alignment vertical="center" wrapText="1"/>
    </xf>
    <xf numFmtId="165" fontId="34" fillId="3" borderId="13" xfId="1" applyNumberFormat="1" applyFont="1" applyFill="1" applyBorder="1" applyAlignment="1">
      <alignment horizontal="center" vertical="center" wrapText="1"/>
    </xf>
    <xf numFmtId="165" fontId="34" fillId="3" borderId="10" xfId="1" applyNumberFormat="1" applyFont="1" applyFill="1" applyBorder="1" applyAlignment="1">
      <alignment horizontal="center" vertical="center" wrapText="1"/>
    </xf>
    <xf numFmtId="164" fontId="25" fillId="7" borderId="8" xfId="0" applyNumberFormat="1" applyFont="1" applyFill="1" applyBorder="1" applyAlignment="1">
      <alignment horizontal="center" wrapText="1"/>
    </xf>
    <xf numFmtId="164" fontId="25" fillId="7" borderId="9" xfId="0" applyNumberFormat="1" applyFont="1" applyFill="1" applyBorder="1" applyAlignment="1">
      <alignment horizontal="center" wrapText="1"/>
    </xf>
    <xf numFmtId="165" fontId="34" fillId="3" borderId="9" xfId="1" applyNumberFormat="1" applyFont="1" applyFill="1" applyBorder="1" applyAlignment="1">
      <alignment horizontal="center" vertical="center" wrapText="1"/>
    </xf>
    <xf numFmtId="164" fontId="14" fillId="3" borderId="26" xfId="0" applyNumberFormat="1" applyFont="1" applyFill="1" applyBorder="1" applyAlignment="1">
      <alignment horizontal="center" wrapText="1"/>
    </xf>
    <xf numFmtId="164" fontId="14" fillId="3" borderId="27" xfId="0" applyNumberFormat="1" applyFont="1" applyFill="1" applyBorder="1" applyAlignment="1">
      <alignment horizontal="center" wrapText="1"/>
    </xf>
    <xf numFmtId="164" fontId="14" fillId="3" borderId="17" xfId="0" applyNumberFormat="1" applyFont="1" applyFill="1" applyBorder="1" applyAlignment="1">
      <alignment horizontal="center" wrapText="1"/>
    </xf>
    <xf numFmtId="164" fontId="14" fillId="3" borderId="2" xfId="0" applyNumberFormat="1" applyFont="1" applyFill="1" applyBorder="1" applyAlignment="1">
      <alignment horizontal="center" wrapText="1"/>
    </xf>
    <xf numFmtId="0" fontId="25" fillId="20" borderId="13" xfId="0" applyFont="1" applyFill="1" applyBorder="1" applyAlignment="1">
      <alignment horizontal="center" wrapText="1"/>
    </xf>
    <xf numFmtId="164" fontId="26" fillId="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8" fillId="20" borderId="9" xfId="0" applyNumberFormat="1" applyFont="1" applyFill="1" applyBorder="1" applyAlignment="1">
      <alignment horizontal="center" wrapText="1"/>
    </xf>
    <xf numFmtId="165" fontId="18" fillId="20" borderId="8" xfId="1" applyNumberFormat="1" applyFont="1" applyFill="1" applyBorder="1" applyAlignment="1">
      <alignment horizontal="center" vertical="center" wrapText="1"/>
    </xf>
    <xf numFmtId="164" fontId="13" fillId="18" borderId="10" xfId="0" applyNumberFormat="1" applyFont="1" applyFill="1" applyBorder="1" applyAlignment="1">
      <alignment horizontal="center" wrapText="1"/>
    </xf>
    <xf numFmtId="164" fontId="13" fillId="18" borderId="10" xfId="0" applyNumberFormat="1" applyFont="1" applyFill="1" applyBorder="1" applyAlignment="1">
      <alignment horizontal="center" vertical="center" wrapText="1"/>
    </xf>
    <xf numFmtId="165" fontId="18" fillId="20" borderId="10" xfId="1" applyNumberFormat="1" applyFont="1" applyFill="1" applyBorder="1" applyAlignment="1">
      <alignment horizontal="center" vertical="center" wrapText="1"/>
    </xf>
    <xf numFmtId="165" fontId="18" fillId="20" borderId="13" xfId="1" applyNumberFormat="1" applyFont="1" applyFill="1" applyBorder="1" applyAlignment="1">
      <alignment horizontal="center" vertical="center" wrapText="1"/>
    </xf>
    <xf numFmtId="164" fontId="13" fillId="7" borderId="29" xfId="0" applyNumberFormat="1" applyFont="1" applyFill="1" applyBorder="1" applyAlignment="1">
      <alignment horizontal="center" wrapText="1"/>
    </xf>
    <xf numFmtId="0" fontId="35" fillId="4" borderId="13" xfId="0" applyFont="1" applyFill="1" applyBorder="1" applyAlignment="1">
      <alignment horizontal="center" vertical="center" wrapText="1"/>
    </xf>
    <xf numFmtId="164" fontId="18" fillId="20" borderId="13" xfId="0" applyNumberFormat="1" applyFont="1" applyFill="1" applyBorder="1" applyAlignment="1">
      <alignment horizontal="center" wrapText="1"/>
    </xf>
    <xf numFmtId="164" fontId="18" fillId="20" borderId="13" xfId="0" applyNumberFormat="1" applyFont="1" applyFill="1" applyBorder="1" applyAlignment="1">
      <alignment horizontal="center" vertical="center" wrapText="1"/>
    </xf>
    <xf numFmtId="164" fontId="8" fillId="20" borderId="10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18" fillId="2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7" fillId="3" borderId="13" xfId="0" applyNumberFormat="1" applyFont="1" applyFill="1" applyBorder="1" applyAlignment="1">
      <alignment horizontal="center" wrapText="1"/>
    </xf>
    <xf numFmtId="164" fontId="17" fillId="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23" fillId="0" borderId="0" xfId="0" applyFont="1"/>
    <xf numFmtId="49" fontId="21" fillId="0" borderId="42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13" fillId="7" borderId="11" xfId="0" applyFont="1" applyFill="1" applyBorder="1" applyAlignment="1">
      <alignment horizontal="center" wrapText="1"/>
    </xf>
    <xf numFmtId="164" fontId="13" fillId="18" borderId="12" xfId="0" applyNumberFormat="1" applyFont="1" applyFill="1" applyBorder="1" applyAlignment="1">
      <alignment horizontal="center" wrapText="1"/>
    </xf>
    <xf numFmtId="164" fontId="13" fillId="18" borderId="9" xfId="0" applyNumberFormat="1" applyFont="1" applyFill="1" applyBorder="1" applyAlignment="1">
      <alignment horizontal="center" wrapText="1"/>
    </xf>
    <xf numFmtId="164" fontId="14" fillId="18" borderId="9" xfId="0" applyNumberFormat="1" applyFont="1" applyFill="1" applyBorder="1" applyAlignment="1">
      <alignment horizontal="center" wrapText="1"/>
    </xf>
    <xf numFmtId="164" fontId="14" fillId="18" borderId="9" xfId="0" applyNumberFormat="1" applyFont="1" applyFill="1" applyBorder="1" applyAlignment="1">
      <alignment horizontal="center" vertical="center" wrapText="1"/>
    </xf>
    <xf numFmtId="164" fontId="13" fillId="18" borderId="9" xfId="0" applyNumberFormat="1" applyFont="1" applyFill="1" applyBorder="1" applyAlignment="1">
      <alignment horizontal="right" wrapText="1"/>
    </xf>
    <xf numFmtId="164" fontId="14" fillId="18" borderId="9" xfId="0" applyNumberFormat="1" applyFont="1" applyFill="1" applyBorder="1" applyAlignment="1">
      <alignment horizontal="right" wrapText="1"/>
    </xf>
    <xf numFmtId="164" fontId="14" fillId="18" borderId="9" xfId="0" applyNumberFormat="1" applyFont="1" applyFill="1" applyBorder="1" applyAlignment="1">
      <alignment wrapText="1"/>
    </xf>
    <xf numFmtId="49" fontId="13" fillId="3" borderId="26" xfId="0" applyNumberFormat="1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left" wrapText="1"/>
    </xf>
    <xf numFmtId="49" fontId="13" fillId="3" borderId="23" xfId="0" applyNumberFormat="1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 wrapText="1"/>
    </xf>
    <xf numFmtId="164" fontId="13" fillId="3" borderId="17" xfId="0" applyNumberFormat="1" applyFont="1" applyFill="1" applyBorder="1" applyAlignment="1">
      <alignment horizontal="center" wrapText="1"/>
    </xf>
    <xf numFmtId="164" fontId="13" fillId="18" borderId="27" xfId="0" applyNumberFormat="1" applyFont="1" applyFill="1" applyBorder="1" applyAlignment="1">
      <alignment horizontal="center" wrapText="1"/>
    </xf>
    <xf numFmtId="164" fontId="13" fillId="18" borderId="2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164" fontId="13" fillId="7" borderId="3" xfId="0" applyNumberFormat="1" applyFont="1" applyFill="1" applyBorder="1" applyAlignment="1">
      <alignment wrapText="1"/>
    </xf>
    <xf numFmtId="164" fontId="26" fillId="7" borderId="4" xfId="0" applyNumberFormat="1" applyFont="1" applyFill="1" applyBorder="1" applyAlignment="1">
      <alignment wrapText="1"/>
    </xf>
    <xf numFmtId="164" fontId="13" fillId="14" borderId="4" xfId="0" applyNumberFormat="1" applyFont="1" applyFill="1" applyBorder="1" applyAlignment="1">
      <alignment wrapText="1"/>
    </xf>
    <xf numFmtId="164" fontId="14" fillId="14" borderId="4" xfId="0" applyNumberFormat="1" applyFont="1" applyFill="1" applyBorder="1" applyAlignment="1">
      <alignment wrapText="1"/>
    </xf>
    <xf numFmtId="164" fontId="14" fillId="8" borderId="4" xfId="0" applyNumberFormat="1" applyFont="1" applyFill="1" applyBorder="1" applyAlignment="1">
      <alignment wrapText="1"/>
    </xf>
    <xf numFmtId="164" fontId="13" fillId="8" borderId="4" xfId="0" applyNumberFormat="1" applyFont="1" applyFill="1" applyBorder="1" applyAlignment="1">
      <alignment wrapText="1"/>
    </xf>
    <xf numFmtId="164" fontId="18" fillId="20" borderId="9" xfId="0" applyNumberFormat="1" applyFont="1" applyFill="1" applyBorder="1" applyAlignment="1">
      <alignment horizontal="center" vertical="center" wrapText="1"/>
    </xf>
    <xf numFmtId="164" fontId="26" fillId="20" borderId="4" xfId="0" applyNumberFormat="1" applyFont="1" applyFill="1" applyBorder="1" applyAlignment="1">
      <alignment wrapText="1"/>
    </xf>
    <xf numFmtId="165" fontId="14" fillId="3" borderId="4" xfId="1" applyNumberFormat="1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wrapText="1"/>
    </xf>
    <xf numFmtId="164" fontId="14" fillId="3" borderId="4" xfId="0" applyNumberFormat="1" applyFont="1" applyFill="1" applyBorder="1" applyAlignment="1">
      <alignment wrapText="1"/>
    </xf>
    <xf numFmtId="164" fontId="14" fillId="11" borderId="4" xfId="0" applyNumberFormat="1" applyFont="1" applyFill="1" applyBorder="1" applyAlignment="1">
      <alignment wrapText="1"/>
    </xf>
    <xf numFmtId="0" fontId="14" fillId="3" borderId="27" xfId="0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4" fillId="3" borderId="0" xfId="0" applyNumberFormat="1" applyFont="1" applyFill="1" applyBorder="1" applyAlignment="1">
      <alignment horizontal="center" wrapText="1"/>
    </xf>
    <xf numFmtId="164" fontId="18" fillId="20" borderId="9" xfId="0" applyNumberFormat="1" applyFont="1" applyFill="1" applyBorder="1" applyAlignment="1">
      <alignment horizontal="center" wrapText="1"/>
    </xf>
    <xf numFmtId="0" fontId="13" fillId="7" borderId="9" xfId="0" applyFont="1" applyFill="1" applyBorder="1" applyAlignment="1">
      <alignment horizontal="left" wrapText="1" indent="4"/>
    </xf>
    <xf numFmtId="0" fontId="13" fillId="14" borderId="9" xfId="0" applyFont="1" applyFill="1" applyBorder="1" applyAlignment="1">
      <alignment horizontal="left" wrapText="1"/>
    </xf>
    <xf numFmtId="164" fontId="13" fillId="14" borderId="9" xfId="1" applyNumberFormat="1" applyFont="1" applyFill="1" applyBorder="1" applyAlignment="1" applyProtection="1">
      <alignment horizontal="left" vertical="center" wrapText="1"/>
      <protection locked="0"/>
    </xf>
    <xf numFmtId="164" fontId="13" fillId="15" borderId="9" xfId="1" applyNumberFormat="1" applyFont="1" applyFill="1" applyBorder="1" applyAlignment="1" applyProtection="1">
      <alignment horizontal="left" vertical="center" wrapText="1"/>
      <protection locked="0"/>
    </xf>
    <xf numFmtId="164" fontId="13" fillId="9" borderId="9" xfId="1" applyNumberFormat="1" applyFont="1" applyFill="1" applyBorder="1" applyAlignment="1" applyProtection="1">
      <alignment horizontal="left" vertical="center" wrapText="1"/>
      <protection locked="0"/>
    </xf>
    <xf numFmtId="164" fontId="14" fillId="3" borderId="9" xfId="1" applyNumberFormat="1" applyFont="1" applyFill="1" applyBorder="1" applyAlignment="1" applyProtection="1">
      <alignment horizontal="left" vertical="center" wrapText="1"/>
      <protection locked="0"/>
    </xf>
    <xf numFmtId="164" fontId="13" fillId="16" borderId="9" xfId="1" applyNumberFormat="1" applyFont="1" applyFill="1" applyBorder="1" applyAlignment="1" applyProtection="1">
      <alignment horizontal="left" vertical="center" wrapText="1"/>
      <protection locked="0"/>
    </xf>
    <xf numFmtId="164" fontId="14" fillId="3" borderId="9" xfId="0" applyNumberFormat="1" applyFont="1" applyFill="1" applyBorder="1" applyAlignment="1">
      <alignment horizontal="left" vertical="center" wrapText="1"/>
    </xf>
    <xf numFmtId="164" fontId="13" fillId="17" borderId="9" xfId="1" applyNumberFormat="1" applyFont="1" applyFill="1" applyBorder="1" applyAlignment="1" applyProtection="1">
      <alignment horizontal="left" vertical="center" wrapText="1"/>
      <protection locked="0"/>
    </xf>
    <xf numFmtId="164" fontId="14" fillId="15" borderId="9" xfId="1" applyNumberFormat="1" applyFont="1" applyFill="1" applyBorder="1" applyAlignment="1" applyProtection="1">
      <alignment horizontal="left" vertical="center" wrapText="1"/>
      <protection locked="0"/>
    </xf>
    <xf numFmtId="164" fontId="14" fillId="3" borderId="9" xfId="1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164" fontId="13" fillId="10" borderId="9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>
      <alignment vertical="center" wrapText="1"/>
    </xf>
    <xf numFmtId="0" fontId="34" fillId="3" borderId="9" xfId="0" applyFont="1" applyFill="1" applyBorder="1" applyAlignment="1">
      <alignment vertical="center" wrapText="1"/>
    </xf>
    <xf numFmtId="164" fontId="14" fillId="14" borderId="9" xfId="1" applyNumberFormat="1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13" fillId="12" borderId="9" xfId="1" applyNumberFormat="1" applyFont="1" applyFill="1" applyBorder="1" applyAlignment="1" applyProtection="1">
      <alignment horizontal="left" vertical="center" wrapText="1"/>
      <protection locked="0"/>
    </xf>
    <xf numFmtId="0" fontId="39" fillId="6" borderId="26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164" fontId="20" fillId="7" borderId="11" xfId="0" applyNumberFormat="1" applyFont="1" applyFill="1" applyBorder="1" applyAlignment="1">
      <alignment horizontal="center" wrapText="1"/>
    </xf>
    <xf numFmtId="164" fontId="20" fillId="7" borderId="12" xfId="0" applyNumberFormat="1" applyFont="1" applyFill="1" applyBorder="1" applyAlignment="1">
      <alignment horizontal="center" wrapText="1"/>
    </xf>
    <xf numFmtId="164" fontId="20" fillId="7" borderId="8" xfId="0" applyNumberFormat="1" applyFont="1" applyFill="1" applyBorder="1" applyAlignment="1">
      <alignment horizontal="center" wrapText="1"/>
    </xf>
    <xf numFmtId="164" fontId="20" fillId="7" borderId="9" xfId="0" applyNumberFormat="1" applyFont="1" applyFill="1" applyBorder="1" applyAlignment="1">
      <alignment horizontal="center" wrapText="1"/>
    </xf>
    <xf numFmtId="164" fontId="20" fillId="14" borderId="8" xfId="0" applyNumberFormat="1" applyFont="1" applyFill="1" applyBorder="1" applyAlignment="1">
      <alignment horizontal="center" wrapText="1"/>
    </xf>
    <xf numFmtId="164" fontId="20" fillId="14" borderId="9" xfId="0" applyNumberFormat="1" applyFont="1" applyFill="1" applyBorder="1" applyAlignment="1">
      <alignment horizontal="center" wrapText="1"/>
    </xf>
    <xf numFmtId="164" fontId="12" fillId="14" borderId="8" xfId="0" applyNumberFormat="1" applyFont="1" applyFill="1" applyBorder="1" applyAlignment="1">
      <alignment horizontal="center" wrapText="1"/>
    </xf>
    <xf numFmtId="164" fontId="12" fillId="14" borderId="9" xfId="0" applyNumberFormat="1" applyFont="1" applyFill="1" applyBorder="1" applyAlignment="1">
      <alignment horizontal="center" wrapText="1"/>
    </xf>
    <xf numFmtId="164" fontId="12" fillId="8" borderId="8" xfId="0" applyNumberFormat="1" applyFont="1" applyFill="1" applyBorder="1" applyAlignment="1">
      <alignment horizontal="center" wrapText="1"/>
    </xf>
    <xf numFmtId="164" fontId="12" fillId="8" borderId="9" xfId="0" applyNumberFormat="1" applyFont="1" applyFill="1" applyBorder="1" applyAlignment="1">
      <alignment horizontal="center" wrapText="1"/>
    </xf>
    <xf numFmtId="164" fontId="12" fillId="20" borderId="13" xfId="0" applyNumberFormat="1" applyFont="1" applyFill="1" applyBorder="1" applyAlignment="1">
      <alignment horizontal="center" wrapText="1"/>
    </xf>
    <xf numFmtId="164" fontId="12" fillId="3" borderId="5" xfId="0" applyNumberFormat="1" applyFont="1" applyFill="1" applyBorder="1" applyAlignment="1">
      <alignment horizontal="center" wrapText="1"/>
    </xf>
    <xf numFmtId="164" fontId="20" fillId="8" borderId="8" xfId="0" applyNumberFormat="1" applyFont="1" applyFill="1" applyBorder="1" applyAlignment="1">
      <alignment horizontal="center" wrapText="1"/>
    </xf>
    <xf numFmtId="164" fontId="20" fillId="8" borderId="9" xfId="0" applyNumberFormat="1" applyFont="1" applyFill="1" applyBorder="1" applyAlignment="1">
      <alignment horizont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20" fillId="14" borderId="8" xfId="0" applyNumberFormat="1" applyFont="1" applyFill="1" applyBorder="1" applyAlignment="1">
      <alignment horizontal="right" wrapText="1"/>
    </xf>
    <xf numFmtId="164" fontId="20" fillId="14" borderId="9" xfId="0" applyNumberFormat="1" applyFont="1" applyFill="1" applyBorder="1" applyAlignment="1">
      <alignment horizontal="right" wrapText="1"/>
    </xf>
    <xf numFmtId="164" fontId="12" fillId="14" borderId="8" xfId="0" applyNumberFormat="1" applyFont="1" applyFill="1" applyBorder="1" applyAlignment="1">
      <alignment horizontal="right" wrapText="1"/>
    </xf>
    <xf numFmtId="164" fontId="12" fillId="14" borderId="9" xfId="0" applyNumberFormat="1" applyFont="1" applyFill="1" applyBorder="1" applyAlignment="1">
      <alignment horizontal="right" wrapText="1"/>
    </xf>
    <xf numFmtId="164" fontId="20" fillId="8" borderId="8" xfId="0" applyNumberFormat="1" applyFont="1" applyFill="1" applyBorder="1" applyAlignment="1">
      <alignment horizontal="right" wrapText="1"/>
    </xf>
    <xf numFmtId="164" fontId="20" fillId="8" borderId="9" xfId="0" applyNumberFormat="1" applyFont="1" applyFill="1" applyBorder="1" applyAlignment="1">
      <alignment horizontal="right" wrapText="1"/>
    </xf>
    <xf numFmtId="164" fontId="20" fillId="3" borderId="8" xfId="0" applyNumberFormat="1" applyFont="1" applyFill="1" applyBorder="1" applyAlignment="1">
      <alignment horizontal="center" wrapText="1"/>
    </xf>
    <xf numFmtId="164" fontId="20" fillId="3" borderId="9" xfId="0" applyNumberFormat="1" applyFont="1" applyFill="1" applyBorder="1" applyAlignment="1">
      <alignment horizontal="center" wrapText="1"/>
    </xf>
    <xf numFmtId="165" fontId="12" fillId="20" borderId="8" xfId="1" applyNumberFormat="1" applyFont="1" applyFill="1" applyBorder="1" applyAlignment="1">
      <alignment horizontal="center" vertical="center" wrapText="1"/>
    </xf>
    <xf numFmtId="165" fontId="12" fillId="3" borderId="9" xfId="1" applyNumberFormat="1" applyFont="1" applyFill="1" applyBorder="1" applyAlignment="1">
      <alignment horizontal="center" vertical="center" wrapText="1"/>
    </xf>
    <xf numFmtId="164" fontId="20" fillId="5" borderId="8" xfId="0" applyNumberFormat="1" applyFont="1" applyFill="1" applyBorder="1" applyAlignment="1">
      <alignment horizontal="center" wrapText="1"/>
    </xf>
    <xf numFmtId="164" fontId="20" fillId="5" borderId="9" xfId="0" applyNumberFormat="1" applyFont="1" applyFill="1" applyBorder="1" applyAlignment="1">
      <alignment horizontal="center" wrapText="1"/>
    </xf>
    <xf numFmtId="165" fontId="12" fillId="3" borderId="8" xfId="1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wrapText="1"/>
    </xf>
    <xf numFmtId="164" fontId="12" fillId="3" borderId="9" xfId="0" applyNumberFormat="1" applyFont="1" applyFill="1" applyBorder="1" applyAlignment="1">
      <alignment horizontal="center" wrapText="1"/>
    </xf>
    <xf numFmtId="164" fontId="12" fillId="11" borderId="8" xfId="0" applyNumberFormat="1" applyFont="1" applyFill="1" applyBorder="1" applyAlignment="1">
      <alignment horizontal="right" wrapText="1"/>
    </xf>
    <xf numFmtId="164" fontId="12" fillId="11" borderId="9" xfId="0" applyNumberFormat="1" applyFont="1" applyFill="1" applyBorder="1" applyAlignment="1">
      <alignment horizontal="right" wrapText="1"/>
    </xf>
    <xf numFmtId="164" fontId="20" fillId="3" borderId="26" xfId="0" applyNumberFormat="1" applyFont="1" applyFill="1" applyBorder="1" applyAlignment="1">
      <alignment horizontal="center" wrapText="1"/>
    </xf>
    <xf numFmtId="164" fontId="20" fillId="3" borderId="2" xfId="0" applyNumberFormat="1" applyFont="1" applyFill="1" applyBorder="1" applyAlignment="1">
      <alignment horizontal="center" wrapText="1"/>
    </xf>
    <xf numFmtId="164" fontId="12" fillId="20" borderId="8" xfId="0" applyNumberFormat="1" applyFont="1" applyFill="1" applyBorder="1" applyAlignment="1">
      <alignment horizontal="center" wrapText="1"/>
    </xf>
    <xf numFmtId="164" fontId="12" fillId="3" borderId="13" xfId="0" applyNumberFormat="1" applyFont="1" applyFill="1" applyBorder="1" applyAlignment="1">
      <alignment horizontal="center" wrapText="1"/>
    </xf>
    <xf numFmtId="164" fontId="20" fillId="14" borderId="13" xfId="0" applyNumberFormat="1" applyFont="1" applyFill="1" applyBorder="1" applyAlignment="1">
      <alignment horizontal="center" wrapText="1"/>
    </xf>
    <xf numFmtId="164" fontId="20" fillId="8" borderId="13" xfId="0" applyNumberFormat="1" applyFont="1" applyFill="1" applyBorder="1" applyAlignment="1">
      <alignment horizontal="center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2" fillId="14" borderId="13" xfId="0" applyNumberFormat="1" applyFont="1" applyFill="1" applyBorder="1" applyAlignment="1">
      <alignment horizontal="center" wrapText="1"/>
    </xf>
    <xf numFmtId="164" fontId="12" fillId="8" borderId="13" xfId="0" applyNumberFormat="1" applyFont="1" applyFill="1" applyBorder="1" applyAlignment="1">
      <alignment horizontal="center" wrapText="1"/>
    </xf>
    <xf numFmtId="164" fontId="20" fillId="14" borderId="13" xfId="0" applyNumberFormat="1" applyFont="1" applyFill="1" applyBorder="1" applyAlignment="1">
      <alignment horizontal="right" wrapText="1"/>
    </xf>
    <xf numFmtId="164" fontId="12" fillId="14" borderId="13" xfId="0" applyNumberFormat="1" applyFont="1" applyFill="1" applyBorder="1" applyAlignment="1">
      <alignment horizontal="right" wrapText="1"/>
    </xf>
    <xf numFmtId="164" fontId="20" fillId="3" borderId="13" xfId="0" applyNumberFormat="1" applyFont="1" applyFill="1" applyBorder="1" applyAlignment="1">
      <alignment horizontal="center" wrapText="1"/>
    </xf>
    <xf numFmtId="165" fontId="12" fillId="3" borderId="13" xfId="1" applyNumberFormat="1" applyFont="1" applyFill="1" applyBorder="1" applyAlignment="1">
      <alignment horizontal="center" vertical="center" wrapText="1"/>
    </xf>
    <xf numFmtId="165" fontId="12" fillId="3" borderId="15" xfId="1" applyNumberFormat="1" applyFont="1" applyFill="1" applyBorder="1" applyAlignment="1">
      <alignment horizontal="center" vertical="center" wrapText="1"/>
    </xf>
    <xf numFmtId="165" fontId="12" fillId="20" borderId="13" xfId="1" applyNumberFormat="1" applyFont="1" applyFill="1" applyBorder="1" applyAlignment="1">
      <alignment horizontal="center" vertical="center" wrapText="1"/>
    </xf>
    <xf numFmtId="165" fontId="12" fillId="3" borderId="10" xfId="1" applyNumberFormat="1" applyFont="1" applyFill="1" applyBorder="1" applyAlignment="1">
      <alignment horizontal="center" vertical="center" wrapText="1"/>
    </xf>
    <xf numFmtId="165" fontId="12" fillId="20" borderId="10" xfId="1" applyNumberFormat="1" applyFont="1" applyFill="1" applyBorder="1" applyAlignment="1">
      <alignment horizontal="center" vertical="center" wrapText="1"/>
    </xf>
    <xf numFmtId="164" fontId="12" fillId="3" borderId="13" xfId="1" applyNumberFormat="1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wrapText="1"/>
    </xf>
    <xf numFmtId="164" fontId="20" fillId="3" borderId="8" xfId="0" applyNumberFormat="1" applyFont="1" applyFill="1" applyBorder="1" applyAlignment="1">
      <alignment horizontal="right" wrapText="1"/>
    </xf>
    <xf numFmtId="164" fontId="20" fillId="3" borderId="10" xfId="0" applyNumberFormat="1" applyFont="1" applyFill="1" applyBorder="1" applyAlignment="1">
      <alignment horizontal="center" wrapText="1"/>
    </xf>
    <xf numFmtId="164" fontId="12" fillId="3" borderId="15" xfId="1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center" wrapText="1"/>
    </xf>
    <xf numFmtId="0" fontId="12" fillId="3" borderId="15" xfId="1" applyNumberFormat="1" applyFont="1" applyFill="1" applyBorder="1" applyAlignment="1">
      <alignment horizontal="center" vertical="center" wrapText="1"/>
    </xf>
    <xf numFmtId="164" fontId="20" fillId="18" borderId="13" xfId="0" applyNumberFormat="1" applyFont="1" applyFill="1" applyBorder="1" applyAlignment="1">
      <alignment horizontal="center" wrapText="1"/>
    </xf>
    <xf numFmtId="164" fontId="20" fillId="18" borderId="9" xfId="0" applyNumberFormat="1" applyFont="1" applyFill="1" applyBorder="1" applyAlignment="1">
      <alignment horizontal="center" wrapText="1"/>
    </xf>
    <xf numFmtId="0" fontId="12" fillId="20" borderId="13" xfId="0" applyFont="1" applyFill="1" applyBorder="1" applyAlignment="1">
      <alignment horizontal="center" wrapText="1"/>
    </xf>
    <xf numFmtId="164" fontId="20" fillId="20" borderId="8" xfId="0" applyNumberFormat="1" applyFont="1" applyFill="1" applyBorder="1" applyAlignment="1">
      <alignment wrapText="1"/>
    </xf>
    <xf numFmtId="0" fontId="12" fillId="20" borderId="13" xfId="0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166" fontId="12" fillId="3" borderId="13" xfId="1" applyNumberFormat="1" applyFont="1" applyFill="1" applyBorder="1" applyAlignment="1">
      <alignment horizontal="center" vertical="center" wrapText="1"/>
    </xf>
    <xf numFmtId="164" fontId="20" fillId="5" borderId="8" xfId="0" applyNumberFormat="1" applyFont="1" applyFill="1" applyBorder="1" applyAlignment="1">
      <alignment wrapText="1"/>
    </xf>
    <xf numFmtId="168" fontId="12" fillId="3" borderId="13" xfId="1" applyNumberFormat="1" applyFont="1" applyFill="1" applyBorder="1" applyAlignment="1">
      <alignment horizontal="center" vertical="center" wrapText="1"/>
    </xf>
    <xf numFmtId="165" fontId="12" fillId="3" borderId="8" xfId="1" applyNumberFormat="1" applyFont="1" applyFill="1" applyBorder="1" applyAlignment="1">
      <alignment vertical="center" wrapText="1"/>
    </xf>
    <xf numFmtId="0" fontId="12" fillId="21" borderId="13" xfId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 wrapText="1"/>
    </xf>
    <xf numFmtId="0" fontId="40" fillId="3" borderId="13" xfId="0" applyFont="1" applyFill="1" applyBorder="1" applyAlignment="1">
      <alignment vertical="center" wrapText="1"/>
    </xf>
    <xf numFmtId="0" fontId="41" fillId="3" borderId="13" xfId="0" applyFont="1" applyFill="1" applyBorder="1" applyAlignment="1">
      <alignment vertical="center" wrapText="1"/>
    </xf>
    <xf numFmtId="164" fontId="20" fillId="20" borderId="8" xfId="0" applyNumberFormat="1" applyFont="1" applyFill="1" applyBorder="1" applyAlignment="1">
      <alignment vertical="center" wrapText="1"/>
    </xf>
    <xf numFmtId="164" fontId="20" fillId="20" borderId="11" xfId="0" applyNumberFormat="1" applyFont="1" applyFill="1" applyBorder="1" applyAlignment="1">
      <alignment horizontal="right" vertical="center" wrapText="1"/>
    </xf>
    <xf numFmtId="164" fontId="12" fillId="3" borderId="8" xfId="0" applyNumberFormat="1" applyFont="1" applyFill="1" applyBorder="1" applyAlignment="1">
      <alignment wrapText="1"/>
    </xf>
    <xf numFmtId="0" fontId="12" fillId="21" borderId="13" xfId="0" applyFont="1" applyFill="1" applyBorder="1" applyAlignment="1">
      <alignment horizontal="center" wrapText="1"/>
    </xf>
    <xf numFmtId="164" fontId="12" fillId="20" borderId="8" xfId="0" applyNumberFormat="1" applyFont="1" applyFill="1" applyBorder="1" applyAlignment="1">
      <alignment wrapText="1"/>
    </xf>
    <xf numFmtId="164" fontId="12" fillId="20" borderId="4" xfId="0" applyNumberFormat="1" applyFont="1" applyFill="1" applyBorder="1" applyAlignment="1">
      <alignment wrapText="1"/>
    </xf>
    <xf numFmtId="1" fontId="12" fillId="20" borderId="13" xfId="0" applyNumberFormat="1" applyFont="1" applyFill="1" applyBorder="1" applyAlignment="1">
      <alignment horizontal="center" wrapText="1"/>
    </xf>
    <xf numFmtId="0" fontId="20" fillId="20" borderId="13" xfId="0" applyFont="1" applyFill="1" applyBorder="1" applyAlignment="1">
      <alignment horizontal="center" wrapText="1"/>
    </xf>
    <xf numFmtId="0" fontId="20" fillId="21" borderId="13" xfId="0" applyFont="1" applyFill="1" applyBorder="1" applyAlignment="1">
      <alignment horizontal="center" wrapText="1"/>
    </xf>
    <xf numFmtId="1" fontId="20" fillId="20" borderId="13" xfId="0" applyNumberFormat="1" applyFont="1" applyFill="1" applyBorder="1" applyAlignment="1">
      <alignment horizontal="center" wrapText="1"/>
    </xf>
    <xf numFmtId="164" fontId="12" fillId="20" borderId="9" xfId="0" applyNumberFormat="1" applyFont="1" applyFill="1" applyBorder="1" applyAlignment="1">
      <alignment horizontal="center" vertical="center" wrapText="1"/>
    </xf>
    <xf numFmtId="165" fontId="12" fillId="20" borderId="8" xfId="1" applyNumberFormat="1" applyFont="1" applyFill="1" applyBorder="1" applyAlignment="1">
      <alignment vertical="center" wrapText="1"/>
    </xf>
    <xf numFmtId="1" fontId="12" fillId="3" borderId="13" xfId="0" applyNumberFormat="1" applyFont="1" applyFill="1" applyBorder="1" applyAlignment="1">
      <alignment horizontal="center" wrapText="1"/>
    </xf>
    <xf numFmtId="165" fontId="12" fillId="3" borderId="4" xfId="1" applyNumberFormat="1" applyFont="1" applyFill="1" applyBorder="1" applyAlignment="1">
      <alignment vertical="center" wrapText="1"/>
    </xf>
    <xf numFmtId="0" fontId="29" fillId="3" borderId="13" xfId="0" applyFont="1" applyFill="1" applyBorder="1" applyAlignment="1">
      <alignment horizontal="center" wrapText="1"/>
    </xf>
    <xf numFmtId="164" fontId="12" fillId="8" borderId="10" xfId="0" applyNumberFormat="1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0" fontId="12" fillId="8" borderId="15" xfId="0" applyFont="1" applyFill="1" applyBorder="1" applyAlignment="1">
      <alignment horizontal="center" wrapText="1"/>
    </xf>
    <xf numFmtId="0" fontId="30" fillId="3" borderId="13" xfId="0" applyFont="1" applyFill="1" applyBorder="1" applyAlignment="1">
      <alignment horizontal="center" wrapText="1"/>
    </xf>
    <xf numFmtId="164" fontId="12" fillId="3" borderId="10" xfId="0" applyNumberFormat="1" applyFont="1" applyFill="1" applyBorder="1" applyAlignment="1">
      <alignment horizontal="center" wrapText="1"/>
    </xf>
    <xf numFmtId="164" fontId="12" fillId="20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167" fontId="36" fillId="0" borderId="13" xfId="1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wrapText="1"/>
    </xf>
    <xf numFmtId="164" fontId="20" fillId="14" borderId="10" xfId="0" applyNumberFormat="1" applyFont="1" applyFill="1" applyBorder="1" applyAlignment="1">
      <alignment horizontal="center" wrapText="1"/>
    </xf>
    <xf numFmtId="0" fontId="20" fillId="14" borderId="10" xfId="0" applyFont="1" applyFill="1" applyBorder="1" applyAlignment="1">
      <alignment horizontal="center" wrapText="1"/>
    </xf>
    <xf numFmtId="0" fontId="20" fillId="14" borderId="15" xfId="0" applyFont="1" applyFill="1" applyBorder="1" applyAlignment="1">
      <alignment horizontal="center" wrapText="1"/>
    </xf>
    <xf numFmtId="164" fontId="20" fillId="8" borderId="10" xfId="0" applyNumberFormat="1" applyFont="1" applyFill="1" applyBorder="1" applyAlignment="1">
      <alignment horizontal="center" wrapText="1"/>
    </xf>
    <xf numFmtId="0" fontId="20" fillId="8" borderId="10" xfId="0" applyFont="1" applyFill="1" applyBorder="1" applyAlignment="1">
      <alignment horizontal="center" wrapText="1"/>
    </xf>
    <xf numFmtId="0" fontId="20" fillId="8" borderId="15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67" fontId="29" fillId="3" borderId="13" xfId="1" applyNumberFormat="1" applyFont="1" applyFill="1" applyBorder="1" applyAlignment="1">
      <alignment horizontal="center" vertical="center" wrapText="1"/>
    </xf>
    <xf numFmtId="164" fontId="12" fillId="14" borderId="10" xfId="0" applyNumberFormat="1" applyFont="1" applyFill="1" applyBorder="1" applyAlignment="1">
      <alignment horizontal="center" wrapText="1"/>
    </xf>
    <xf numFmtId="0" fontId="12" fillId="14" borderId="10" xfId="0" applyFont="1" applyFill="1" applyBorder="1" applyAlignment="1">
      <alignment horizontal="center" wrapText="1"/>
    </xf>
    <xf numFmtId="0" fontId="12" fillId="14" borderId="15" xfId="0" applyFont="1" applyFill="1" applyBorder="1" applyAlignment="1">
      <alignment horizontal="center" wrapText="1"/>
    </xf>
    <xf numFmtId="164" fontId="20" fillId="14" borderId="10" xfId="0" applyNumberFormat="1" applyFont="1" applyFill="1" applyBorder="1" applyAlignment="1">
      <alignment horizontal="right" wrapText="1"/>
    </xf>
    <xf numFmtId="164" fontId="12" fillId="14" borderId="10" xfId="0" applyNumberFormat="1" applyFont="1" applyFill="1" applyBorder="1" applyAlignment="1">
      <alignment horizontal="right" wrapText="1"/>
    </xf>
    <xf numFmtId="0" fontId="29" fillId="3" borderId="13" xfId="0" applyFont="1" applyFill="1" applyBorder="1" applyAlignment="1">
      <alignment wrapText="1"/>
    </xf>
    <xf numFmtId="164" fontId="20" fillId="5" borderId="10" xfId="0" applyNumberFormat="1" applyFont="1" applyFill="1" applyBorder="1" applyAlignment="1">
      <alignment horizontal="right" wrapText="1"/>
    </xf>
    <xf numFmtId="0" fontId="20" fillId="5" borderId="10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164" fontId="20" fillId="5" borderId="13" xfId="0" applyNumberFormat="1" applyFont="1" applyFill="1" applyBorder="1" applyAlignment="1">
      <alignment horizontal="right" wrapText="1"/>
    </xf>
    <xf numFmtId="1" fontId="12" fillId="14" borderId="10" xfId="0" applyNumberFormat="1" applyFont="1" applyFill="1" applyBorder="1" applyAlignment="1">
      <alignment horizontal="center" wrapText="1"/>
    </xf>
    <xf numFmtId="1" fontId="12" fillId="14" borderId="15" xfId="0" applyNumberFormat="1" applyFont="1" applyFill="1" applyBorder="1" applyAlignment="1">
      <alignment horizontal="center" wrapText="1"/>
    </xf>
    <xf numFmtId="164" fontId="20" fillId="5" borderId="10" xfId="0" applyNumberFormat="1" applyFont="1" applyFill="1" applyBorder="1" applyAlignment="1">
      <alignment horizontal="center" wrapText="1"/>
    </xf>
    <xf numFmtId="164" fontId="20" fillId="5" borderId="13" xfId="0" applyNumberFormat="1" applyFont="1" applyFill="1" applyBorder="1" applyAlignment="1">
      <alignment horizontal="center" wrapText="1"/>
    </xf>
    <xf numFmtId="167" fontId="36" fillId="3" borderId="13" xfId="1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167" fontId="29" fillId="3" borderId="13" xfId="1" applyNumberFormat="1" applyFont="1" applyFill="1" applyBorder="1" applyAlignment="1">
      <alignment vertical="center" wrapText="1"/>
    </xf>
    <xf numFmtId="167" fontId="12" fillId="3" borderId="13" xfId="1" applyNumberFormat="1" applyFont="1" applyFill="1" applyBorder="1" applyAlignment="1">
      <alignment vertical="center" wrapText="1"/>
    </xf>
    <xf numFmtId="164" fontId="12" fillId="11" borderId="10" xfId="0" applyNumberFormat="1" applyFont="1" applyFill="1" applyBorder="1" applyAlignment="1">
      <alignment horizontal="right" wrapText="1"/>
    </xf>
    <xf numFmtId="0" fontId="20" fillId="11" borderId="10" xfId="0" applyFont="1" applyFill="1" applyBorder="1" applyAlignment="1">
      <alignment horizontal="center" wrapText="1"/>
    </xf>
    <xf numFmtId="0" fontId="20" fillId="11" borderId="15" xfId="0" applyFont="1" applyFill="1" applyBorder="1" applyAlignment="1">
      <alignment horizontal="center" wrapText="1"/>
    </xf>
    <xf numFmtId="164" fontId="12" fillId="11" borderId="13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/>
    <xf numFmtId="164" fontId="13" fillId="3" borderId="0" xfId="0" applyNumberFormat="1" applyFont="1" applyFill="1" applyBorder="1" applyAlignment="1">
      <alignment horizontal="center" wrapText="1"/>
    </xf>
    <xf numFmtId="0" fontId="13" fillId="7" borderId="12" xfId="0" applyFont="1" applyFill="1" applyBorder="1" applyAlignment="1">
      <alignment horizontal="left" wrapText="1"/>
    </xf>
    <xf numFmtId="0" fontId="9" fillId="19" borderId="17" xfId="0" applyFont="1" applyFill="1" applyBorder="1" applyAlignment="1">
      <alignment horizontal="center" wrapText="1"/>
    </xf>
    <xf numFmtId="0" fontId="9" fillId="19" borderId="27" xfId="0" applyFont="1" applyFill="1" applyBorder="1" applyAlignment="1">
      <alignment horizontal="center" wrapText="1"/>
    </xf>
    <xf numFmtId="0" fontId="9" fillId="19" borderId="2" xfId="0" applyFont="1" applyFill="1" applyBorder="1" applyAlignment="1">
      <alignment horizontal="center" wrapText="1"/>
    </xf>
    <xf numFmtId="0" fontId="9" fillId="19" borderId="26" xfId="0" applyFont="1" applyFill="1" applyBorder="1" applyAlignment="1">
      <alignment horizontal="center" wrapText="1"/>
    </xf>
    <xf numFmtId="0" fontId="9" fillId="19" borderId="23" xfId="0" applyFont="1" applyFill="1" applyBorder="1" applyAlignment="1">
      <alignment horizontal="center" wrapText="1"/>
    </xf>
    <xf numFmtId="164" fontId="13" fillId="13" borderId="9" xfId="0" applyNumberFormat="1" applyFont="1" applyFill="1" applyBorder="1" applyAlignment="1">
      <alignment horizontal="center" wrapText="1"/>
    </xf>
    <xf numFmtId="164" fontId="13" fillId="22" borderId="9" xfId="0" applyNumberFormat="1" applyFont="1" applyFill="1" applyBorder="1" applyAlignment="1">
      <alignment horizontal="center" wrapText="1"/>
    </xf>
    <xf numFmtId="164" fontId="21" fillId="0" borderId="0" xfId="0" applyNumberFormat="1" applyFont="1"/>
    <xf numFmtId="0" fontId="21" fillId="0" borderId="0" xfId="0" applyFont="1" applyBorder="1" applyAlignment="1">
      <alignment horizontal="left" vertical="center"/>
    </xf>
    <xf numFmtId="0" fontId="36" fillId="3" borderId="13" xfId="0" applyFont="1" applyFill="1" applyBorder="1" applyAlignment="1">
      <alignment vertical="center" wrapText="1"/>
    </xf>
    <xf numFmtId="167" fontId="36" fillId="3" borderId="13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1" fillId="0" borderId="13" xfId="0" applyFont="1" applyFill="1" applyBorder="1" applyAlignment="1">
      <alignment horizontal="left" vertical="center" wrapText="1"/>
    </xf>
    <xf numFmtId="164" fontId="13" fillId="23" borderId="13" xfId="1" applyNumberFormat="1" applyFont="1" applyFill="1" applyBorder="1" applyAlignment="1" applyProtection="1">
      <alignment horizontal="left" vertical="center" wrapText="1"/>
      <protection locked="0"/>
    </xf>
    <xf numFmtId="0" fontId="27" fillId="14" borderId="13" xfId="0" applyFont="1" applyFill="1" applyBorder="1" applyAlignment="1">
      <alignment horizontal="center" vertical="center" wrapText="1"/>
    </xf>
    <xf numFmtId="49" fontId="27" fillId="14" borderId="13" xfId="0" applyNumberFormat="1" applyFont="1" applyFill="1" applyBorder="1" applyAlignment="1">
      <alignment horizontal="center" vertical="center" wrapText="1"/>
    </xf>
    <xf numFmtId="49" fontId="27" fillId="11" borderId="13" xfId="0" applyNumberFormat="1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1" fillId="0" borderId="35" xfId="0" applyFont="1" applyBorder="1" applyAlignment="1">
      <alignment horizontal="right" wrapText="1"/>
    </xf>
    <xf numFmtId="0" fontId="1" fillId="0" borderId="35" xfId="0" applyFont="1" applyBorder="1" applyAlignment="1">
      <alignment horizont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164" fontId="13" fillId="18" borderId="33" xfId="0" applyNumberFormat="1" applyFont="1" applyFill="1" applyBorder="1" applyAlignment="1">
      <alignment horizontal="center" vertical="center" wrapText="1"/>
    </xf>
    <xf numFmtId="164" fontId="13" fillId="18" borderId="12" xfId="0" applyNumberFormat="1" applyFont="1" applyFill="1" applyBorder="1" applyAlignment="1">
      <alignment horizontal="center" vertical="center" wrapText="1"/>
    </xf>
    <xf numFmtId="164" fontId="13" fillId="3" borderId="13" xfId="0" applyNumberFormat="1" applyFont="1" applyFill="1" applyBorder="1" applyAlignment="1">
      <alignment horizontal="center" vertical="center" wrapText="1"/>
    </xf>
    <xf numFmtId="164" fontId="20" fillId="3" borderId="13" xfId="0" applyNumberFormat="1" applyFont="1" applyFill="1" applyBorder="1" applyAlignment="1">
      <alignment horizontal="center" vertical="center" wrapText="1"/>
    </xf>
    <xf numFmtId="164" fontId="13" fillId="18" borderId="31" xfId="0" applyNumberFormat="1" applyFont="1" applyFill="1" applyBorder="1" applyAlignment="1">
      <alignment horizontal="center" vertical="center" wrapText="1"/>
    </xf>
    <xf numFmtId="164" fontId="13" fillId="18" borderId="2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164" fontId="13" fillId="3" borderId="15" xfId="1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20" fillId="3" borderId="9" xfId="1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6" fillId="3" borderId="8" xfId="0" applyNumberFormat="1" applyFont="1" applyFill="1" applyBorder="1" applyAlignment="1">
      <alignment horizontal="center" wrapText="1"/>
    </xf>
    <xf numFmtId="49" fontId="16" fillId="3" borderId="13" xfId="0" applyNumberFormat="1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164" fontId="12" fillId="0" borderId="0" xfId="1" applyNumberFormat="1" applyFont="1" applyAlignment="1">
      <alignment horizontal="left" wrapText="1"/>
    </xf>
    <xf numFmtId="164" fontId="4" fillId="0" borderId="0" xfId="1" applyNumberFormat="1" applyFont="1" applyAlignment="1">
      <alignment horizontal="left" wrapText="1"/>
    </xf>
    <xf numFmtId="164" fontId="12" fillId="0" borderId="0" xfId="1" applyNumberFormat="1" applyFont="1" applyBorder="1" applyAlignment="1">
      <alignment horizontal="left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9" fillId="6" borderId="14" xfId="0" applyFont="1" applyFill="1" applyBorder="1" applyAlignment="1">
      <alignment horizontal="center" vertical="center" wrapText="1"/>
    </xf>
    <xf numFmtId="0" fontId="39" fillId="6" borderId="25" xfId="0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164" fontId="5" fillId="0" borderId="0" xfId="1" applyNumberFormat="1" applyFont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vertical="center" wrapText="1"/>
    </xf>
    <xf numFmtId="0" fontId="12" fillId="20" borderId="31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 wrapText="1"/>
    </xf>
    <xf numFmtId="0" fontId="12" fillId="20" borderId="33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20" fillId="21" borderId="31" xfId="0" applyFont="1" applyFill="1" applyBorder="1" applyAlignment="1">
      <alignment horizontal="center" vertical="center" wrapText="1"/>
    </xf>
    <xf numFmtId="0" fontId="20" fillId="21" borderId="28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9" fillId="19" borderId="8" xfId="0" applyFont="1" applyFill="1" applyBorder="1" applyAlignment="1">
      <alignment horizontal="center" wrapText="1"/>
    </xf>
    <xf numFmtId="0" fontId="9" fillId="19" borderId="13" xfId="0" applyFont="1" applyFill="1" applyBorder="1" applyAlignment="1">
      <alignment horizontal="center" wrapText="1"/>
    </xf>
    <xf numFmtId="0" fontId="9" fillId="19" borderId="9" xfId="0" applyFont="1" applyFill="1" applyBorder="1" applyAlignment="1">
      <alignment horizont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8" xfId="0" applyFont="1" applyFill="1" applyBorder="1" applyAlignment="1">
      <alignment horizontal="center" vertical="center" wrapText="1"/>
    </xf>
    <xf numFmtId="0" fontId="9" fillId="19" borderId="26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wrapText="1"/>
    </xf>
    <xf numFmtId="0" fontId="9" fillId="19" borderId="25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49" fontId="16" fillId="3" borderId="26" xfId="0" applyNumberFormat="1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0" fontId="8" fillId="19" borderId="46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wrapText="1"/>
    </xf>
    <xf numFmtId="0" fontId="9" fillId="19" borderId="18" xfId="0" applyFont="1" applyFill="1" applyBorder="1" applyAlignment="1">
      <alignment horizontal="center" wrapText="1"/>
    </xf>
    <xf numFmtId="0" fontId="9" fillId="19" borderId="32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164" fontId="20" fillId="3" borderId="28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31" fillId="3" borderId="13" xfId="0" applyNumberFormat="1" applyFont="1" applyFill="1" applyBorder="1" applyAlignment="1">
      <alignment horizontal="center" wrapText="1"/>
    </xf>
    <xf numFmtId="164" fontId="20" fillId="3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39" xfId="0" applyNumberFormat="1" applyFont="1" applyBorder="1" applyAlignment="1">
      <alignment horizontal="center" vertical="center"/>
    </xf>
    <xf numFmtId="164" fontId="21" fillId="0" borderId="40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64" fontId="21" fillId="0" borderId="1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4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64" fontId="23" fillId="0" borderId="23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164" fontId="23" fillId="0" borderId="45" xfId="0" applyNumberFormat="1" applyFont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164" fontId="23" fillId="0" borderId="44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164" fontId="23" fillId="0" borderId="22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23" fillId="0" borderId="4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64" fontId="23" fillId="0" borderId="15" xfId="0" applyNumberFormat="1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164" fontId="21" fillId="13" borderId="13" xfId="0" applyNumberFormat="1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49" fontId="21" fillId="13" borderId="8" xfId="0" applyNumberFormat="1" applyFont="1" applyFill="1" applyBorder="1" applyAlignment="1">
      <alignment horizontal="center" vertical="center"/>
    </xf>
    <xf numFmtId="49" fontId="21" fillId="13" borderId="13" xfId="0" applyNumberFormat="1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vertical="center"/>
    </xf>
    <xf numFmtId="0" fontId="4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23" fillId="4" borderId="14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164" fontId="21" fillId="13" borderId="9" xfId="0" applyNumberFormat="1" applyFont="1" applyFill="1" applyBorder="1" applyAlignment="1">
      <alignment horizontal="center" vertical="center"/>
    </xf>
    <xf numFmtId="49" fontId="23" fillId="13" borderId="8" xfId="0" applyNumberFormat="1" applyFont="1" applyFill="1" applyBorder="1" applyAlignment="1">
      <alignment horizontal="center" vertical="center"/>
    </xf>
    <xf numFmtId="49" fontId="23" fillId="13" borderId="13" xfId="0" applyNumberFormat="1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vertical="center"/>
    </xf>
    <xf numFmtId="164" fontId="23" fillId="13" borderId="13" xfId="0" applyNumberFormat="1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64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EE6F6"/>
      <color rgb="FFF0FFCD"/>
      <color rgb="FFFFFFCD"/>
      <color rgb="FFFFFF99"/>
      <color rgb="FFF9F9F9"/>
      <color rgb="FFFCDB88"/>
      <color rgb="FFD9FFF2"/>
      <color rgb="FFFDEFFF"/>
      <color rgb="FFF9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3"/>
  <sheetViews>
    <sheetView view="pageBreakPreview" topLeftCell="A123" zoomScaleNormal="150" zoomScaleSheetLayoutView="100" workbookViewId="0">
      <selection activeCell="A132" sqref="A132"/>
    </sheetView>
  </sheetViews>
  <sheetFormatPr defaultColWidth="9.140625" defaultRowHeight="15" outlineLevelRow="3" x14ac:dyDescent="0.25"/>
  <cols>
    <col min="1" max="1" width="10.85546875" style="1" customWidth="1"/>
    <col min="2" max="2" width="32.5703125" style="5" customWidth="1"/>
    <col min="3" max="3" width="7.140625" style="1" customWidth="1"/>
    <col min="4" max="4" width="6.42578125" style="1" customWidth="1"/>
    <col min="5" max="5" width="6.85546875" style="1" customWidth="1"/>
    <col min="6" max="6" width="7.7109375" style="1" customWidth="1"/>
    <col min="7" max="7" width="7.85546875" style="1" customWidth="1"/>
    <col min="8" max="8" width="12.28515625" style="1" customWidth="1"/>
    <col min="9" max="9" width="10.28515625" style="1" customWidth="1"/>
    <col min="10" max="10" width="7.5703125" style="1" customWidth="1"/>
    <col min="11" max="11" width="6.85546875" style="1" customWidth="1"/>
    <col min="12" max="12" width="6.28515625" style="1" customWidth="1"/>
    <col min="13" max="13" width="6.7109375" style="1" customWidth="1"/>
    <col min="14" max="14" width="6.140625" style="1" customWidth="1"/>
    <col min="15" max="15" width="7.5703125" style="1" customWidth="1"/>
    <col min="16" max="16" width="6" style="1" customWidth="1"/>
    <col min="17" max="17" width="6.42578125" style="1" customWidth="1"/>
    <col min="18" max="18" width="7.85546875" style="1" customWidth="1"/>
    <col min="19" max="19" width="6" style="1" customWidth="1"/>
    <col min="20" max="20" width="7.140625" style="1" customWidth="1"/>
    <col min="21" max="21" width="5.7109375" style="1" customWidth="1"/>
    <col min="22" max="22" width="5.42578125" style="1" customWidth="1"/>
    <col min="23" max="23" width="7.42578125" style="1" customWidth="1"/>
    <col min="24" max="24" width="7.140625" style="1" customWidth="1"/>
    <col min="25" max="27" width="7.5703125" style="1" customWidth="1"/>
    <col min="28" max="28" width="7.85546875" style="1" customWidth="1"/>
    <col min="29" max="30" width="10.85546875" style="1" bestFit="1" customWidth="1"/>
    <col min="31" max="33" width="9.140625" style="1"/>
    <col min="34" max="34" width="11.7109375" style="1" bestFit="1" customWidth="1"/>
    <col min="35" max="16384" width="9.140625" style="1"/>
  </cols>
  <sheetData>
    <row r="1" spans="1:34" ht="21" customHeight="1" x14ac:dyDescent="0.25">
      <c r="A1" s="574" t="s">
        <v>359</v>
      </c>
      <c r="B1" s="574"/>
      <c r="C1" s="574"/>
      <c r="D1" s="574"/>
      <c r="E1" s="574"/>
      <c r="W1" s="573" t="s">
        <v>2</v>
      </c>
      <c r="X1" s="573"/>
      <c r="Y1" s="573"/>
      <c r="Z1" s="573"/>
      <c r="AA1" s="573"/>
      <c r="AB1" s="573"/>
    </row>
    <row r="2" spans="1:34" x14ac:dyDescent="0.25">
      <c r="B2" s="51"/>
      <c r="W2" s="573" t="s">
        <v>0</v>
      </c>
      <c r="X2" s="573"/>
      <c r="Y2" s="573"/>
      <c r="Z2" s="573"/>
      <c r="AA2" s="573"/>
      <c r="AB2" s="573"/>
    </row>
    <row r="3" spans="1:34" x14ac:dyDescent="0.25">
      <c r="B3" s="51"/>
      <c r="W3" s="573" t="s">
        <v>1</v>
      </c>
      <c r="X3" s="573"/>
      <c r="Y3" s="573"/>
      <c r="Z3" s="573"/>
      <c r="AA3" s="573"/>
      <c r="AB3" s="573"/>
    </row>
    <row r="4" spans="1:34" ht="1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34" s="27" customFormat="1" ht="25.15" customHeight="1" x14ac:dyDescent="0.2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0"/>
      <c r="X5" s="50"/>
      <c r="Y5" s="50"/>
      <c r="Z5" s="50"/>
      <c r="AA5" s="50"/>
      <c r="AB5" s="50"/>
    </row>
    <row r="6" spans="1:34" ht="18.75" x14ac:dyDescent="0.3">
      <c r="A6" s="570" t="s">
        <v>55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</row>
    <row r="7" spans="1:34" ht="18.75" x14ac:dyDescent="0.3">
      <c r="A7" s="570" t="s">
        <v>176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</row>
    <row r="8" spans="1:34" ht="18.75" customHeight="1" x14ac:dyDescent="0.25">
      <c r="A8" s="571" t="s">
        <v>419</v>
      </c>
      <c r="B8" s="571"/>
      <c r="C8" s="571"/>
      <c r="D8" s="571"/>
      <c r="E8" s="571"/>
      <c r="F8" s="571"/>
      <c r="G8" s="571"/>
      <c r="H8" s="571"/>
      <c r="U8" s="571" t="s">
        <v>418</v>
      </c>
      <c r="V8" s="571"/>
      <c r="W8" s="571"/>
      <c r="X8" s="571"/>
      <c r="Y8" s="571"/>
      <c r="Z8" s="571"/>
      <c r="AA8" s="571"/>
      <c r="AB8" s="571"/>
    </row>
    <row r="9" spans="1:34" ht="37.5" customHeight="1" x14ac:dyDescent="0.25">
      <c r="A9" s="544" t="s">
        <v>56</v>
      </c>
      <c r="B9" s="544"/>
      <c r="C9" s="544"/>
      <c r="D9" s="544"/>
      <c r="E9" s="544"/>
      <c r="F9" s="544"/>
      <c r="G9" s="544"/>
      <c r="H9" s="544"/>
      <c r="U9" s="544" t="s">
        <v>504</v>
      </c>
      <c r="V9" s="544"/>
      <c r="W9" s="544"/>
      <c r="X9" s="544"/>
      <c r="Y9" s="544"/>
      <c r="Z9" s="544"/>
      <c r="AA9" s="544"/>
      <c r="AB9" s="544"/>
    </row>
    <row r="10" spans="1:34" ht="24" customHeight="1" x14ac:dyDescent="0.25">
      <c r="A10" s="544" t="s">
        <v>128</v>
      </c>
      <c r="B10" s="544"/>
      <c r="C10" s="544"/>
      <c r="D10" s="544"/>
      <c r="E10" s="544"/>
      <c r="F10" s="544"/>
      <c r="G10" s="544"/>
      <c r="H10" s="544"/>
      <c r="I10" s="34"/>
      <c r="U10" s="544" t="s">
        <v>330</v>
      </c>
      <c r="V10" s="544"/>
      <c r="W10" s="544"/>
      <c r="X10" s="544"/>
      <c r="Y10" s="544"/>
      <c r="Z10" s="544"/>
      <c r="AA10" s="544"/>
      <c r="AB10" s="544"/>
    </row>
    <row r="11" spans="1:34" ht="24" customHeight="1" x14ac:dyDescent="0.25">
      <c r="A11" s="544" t="s">
        <v>177</v>
      </c>
      <c r="B11" s="544"/>
      <c r="C11" s="544"/>
      <c r="D11" s="544"/>
      <c r="E11" s="544"/>
      <c r="F11" s="544"/>
      <c r="G11" s="544"/>
      <c r="H11" s="544"/>
      <c r="I11" s="34"/>
      <c r="U11" s="544" t="s">
        <v>178</v>
      </c>
      <c r="V11" s="544"/>
      <c r="W11" s="544"/>
      <c r="X11" s="544"/>
      <c r="Y11" s="544"/>
      <c r="Z11" s="544"/>
      <c r="AA11" s="544"/>
      <c r="AB11" s="544"/>
    </row>
    <row r="12" spans="1:34" ht="24" customHeight="1" x14ac:dyDescent="0.25">
      <c r="A12" s="310" t="s">
        <v>131</v>
      </c>
      <c r="B12" s="292"/>
      <c r="C12" s="292"/>
      <c r="D12" s="292"/>
      <c r="E12" s="292"/>
      <c r="F12" s="292"/>
      <c r="G12" s="292"/>
      <c r="H12" s="292"/>
      <c r="I12" s="34"/>
      <c r="U12" s="310" t="s">
        <v>131</v>
      </c>
      <c r="V12" s="292"/>
      <c r="W12" s="292"/>
      <c r="X12" s="292"/>
      <c r="Y12" s="292"/>
      <c r="Z12" s="292"/>
      <c r="AA12" s="292"/>
      <c r="AB12" s="292"/>
    </row>
    <row r="13" spans="1:34" ht="21" customHeight="1" thickBot="1" x14ac:dyDescent="0.3">
      <c r="A13" s="562"/>
      <c r="B13" s="562"/>
      <c r="C13" s="562"/>
      <c r="D13" s="562"/>
      <c r="E13" s="562"/>
      <c r="F13" s="562"/>
      <c r="G13" s="562"/>
      <c r="H13" s="34"/>
      <c r="O13" s="34"/>
      <c r="W13" s="569"/>
      <c r="X13" s="569"/>
      <c r="Y13" s="569"/>
      <c r="Z13" s="569"/>
      <c r="AA13" s="569"/>
      <c r="AB13" s="569"/>
    </row>
    <row r="14" spans="1:34" x14ac:dyDescent="0.25">
      <c r="A14" s="550" t="s">
        <v>3</v>
      </c>
      <c r="B14" s="547" t="s">
        <v>4</v>
      </c>
      <c r="C14" s="555" t="s">
        <v>5</v>
      </c>
      <c r="D14" s="563" t="s">
        <v>6</v>
      </c>
      <c r="E14" s="564"/>
      <c r="F14" s="552" t="s">
        <v>7</v>
      </c>
      <c r="G14" s="555" t="s">
        <v>8</v>
      </c>
      <c r="H14" s="550" t="s">
        <v>506</v>
      </c>
      <c r="I14" s="547" t="s">
        <v>505</v>
      </c>
      <c r="J14" s="560" t="s">
        <v>509</v>
      </c>
      <c r="K14" s="552" t="s">
        <v>508</v>
      </c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 t="s">
        <v>510</v>
      </c>
      <c r="X14" s="547"/>
      <c r="Y14" s="547"/>
      <c r="Z14" s="547"/>
      <c r="AA14" s="547"/>
      <c r="AB14" s="560"/>
    </row>
    <row r="15" spans="1:34" ht="48" customHeight="1" x14ac:dyDescent="0.25">
      <c r="A15" s="551"/>
      <c r="B15" s="548"/>
      <c r="C15" s="556"/>
      <c r="D15" s="565"/>
      <c r="E15" s="566"/>
      <c r="F15" s="553"/>
      <c r="G15" s="556"/>
      <c r="H15" s="551"/>
      <c r="I15" s="548"/>
      <c r="J15" s="561"/>
      <c r="K15" s="553" t="s">
        <v>185</v>
      </c>
      <c r="L15" s="548"/>
      <c r="M15" s="548" t="s">
        <v>186</v>
      </c>
      <c r="N15" s="548"/>
      <c r="O15" s="548" t="s">
        <v>187</v>
      </c>
      <c r="P15" s="548"/>
      <c r="Q15" s="548" t="s">
        <v>188</v>
      </c>
      <c r="R15" s="548"/>
      <c r="S15" s="548" t="s">
        <v>189</v>
      </c>
      <c r="T15" s="548"/>
      <c r="U15" s="548" t="s">
        <v>13</v>
      </c>
      <c r="V15" s="548"/>
      <c r="W15" s="294" t="s">
        <v>185</v>
      </c>
      <c r="X15" s="294" t="s">
        <v>186</v>
      </c>
      <c r="Y15" s="294" t="s">
        <v>187</v>
      </c>
      <c r="Z15" s="294" t="s">
        <v>188</v>
      </c>
      <c r="AA15" s="294" t="s">
        <v>189</v>
      </c>
      <c r="AB15" s="297" t="s">
        <v>507</v>
      </c>
    </row>
    <row r="16" spans="1:34" ht="23.25" customHeight="1" thickBot="1" x14ac:dyDescent="0.3">
      <c r="A16" s="567"/>
      <c r="B16" s="549"/>
      <c r="C16" s="299" t="s">
        <v>98</v>
      </c>
      <c r="D16" s="367" t="s">
        <v>11</v>
      </c>
      <c r="E16" s="368" t="s">
        <v>12</v>
      </c>
      <c r="F16" s="554"/>
      <c r="G16" s="568"/>
      <c r="H16" s="298" t="s">
        <v>9</v>
      </c>
      <c r="I16" s="295" t="s">
        <v>9</v>
      </c>
      <c r="J16" s="170" t="s">
        <v>9</v>
      </c>
      <c r="K16" s="296" t="s">
        <v>11</v>
      </c>
      <c r="L16" s="295" t="s">
        <v>12</v>
      </c>
      <c r="M16" s="295" t="s">
        <v>11</v>
      </c>
      <c r="N16" s="295" t="s">
        <v>12</v>
      </c>
      <c r="O16" s="295" t="s">
        <v>11</v>
      </c>
      <c r="P16" s="295" t="s">
        <v>12</v>
      </c>
      <c r="Q16" s="295" t="s">
        <v>11</v>
      </c>
      <c r="R16" s="295" t="s">
        <v>12</v>
      </c>
      <c r="S16" s="295" t="s">
        <v>11</v>
      </c>
      <c r="T16" s="295" t="s">
        <v>12</v>
      </c>
      <c r="U16" s="295" t="s">
        <v>11</v>
      </c>
      <c r="V16" s="295" t="s">
        <v>12</v>
      </c>
      <c r="W16" s="295" t="s">
        <v>9</v>
      </c>
      <c r="X16" s="295" t="s">
        <v>9</v>
      </c>
      <c r="Y16" s="295" t="s">
        <v>9</v>
      </c>
      <c r="Z16" s="295" t="s">
        <v>9</v>
      </c>
      <c r="AA16" s="295" t="s">
        <v>9</v>
      </c>
      <c r="AB16" s="170" t="s">
        <v>9</v>
      </c>
      <c r="AC16" s="13"/>
      <c r="AD16" s="13"/>
      <c r="AE16" s="13"/>
      <c r="AF16" s="13"/>
      <c r="AG16" s="13"/>
      <c r="AH16" s="13"/>
    </row>
    <row r="17" spans="1:34" s="2" customFormat="1" ht="27" customHeight="1" x14ac:dyDescent="0.25">
      <c r="A17" s="311"/>
      <c r="B17" s="163" t="s">
        <v>14</v>
      </c>
      <c r="C17" s="281"/>
      <c r="D17" s="369">
        <f>D20+D120</f>
        <v>22.640000000000008</v>
      </c>
      <c r="E17" s="370">
        <f>E20+E120</f>
        <v>21.298000000000002</v>
      </c>
      <c r="F17" s="174">
        <v>2018</v>
      </c>
      <c r="G17" s="165">
        <v>2022</v>
      </c>
      <c r="H17" s="166">
        <f t="shared" ref="H17:AB17" si="0">H20+H120</f>
        <v>136.94300000000001</v>
      </c>
      <c r="I17" s="164">
        <f t="shared" si="0"/>
        <v>136.94300000000001</v>
      </c>
      <c r="J17" s="167">
        <f t="shared" si="0"/>
        <v>136.77900000000002</v>
      </c>
      <c r="K17" s="168">
        <f t="shared" si="0"/>
        <v>1.35</v>
      </c>
      <c r="L17" s="164">
        <f t="shared" si="0"/>
        <v>2.1</v>
      </c>
      <c r="M17" s="164">
        <f t="shared" si="0"/>
        <v>8.31</v>
      </c>
      <c r="N17" s="164">
        <f t="shared" si="0"/>
        <v>3.7</v>
      </c>
      <c r="O17" s="164">
        <f t="shared" si="0"/>
        <v>10.500000000000002</v>
      </c>
      <c r="P17" s="164">
        <f t="shared" si="0"/>
        <v>5.4</v>
      </c>
      <c r="Q17" s="164">
        <f t="shared" si="0"/>
        <v>2.4800000000000004</v>
      </c>
      <c r="R17" s="164">
        <f t="shared" si="0"/>
        <v>1.2490000000000001</v>
      </c>
      <c r="S17" s="164">
        <f t="shared" si="0"/>
        <v>0</v>
      </c>
      <c r="T17" s="164">
        <f t="shared" si="0"/>
        <v>8.8490000000000002</v>
      </c>
      <c r="U17" s="169">
        <f t="shared" si="0"/>
        <v>22.640000000000008</v>
      </c>
      <c r="V17" s="169">
        <f t="shared" si="0"/>
        <v>21.298000000000002</v>
      </c>
      <c r="W17" s="164">
        <f t="shared" si="0"/>
        <v>35.984000000000002</v>
      </c>
      <c r="X17" s="164">
        <f t="shared" si="0"/>
        <v>23.267999999999997</v>
      </c>
      <c r="Y17" s="164">
        <f t="shared" si="0"/>
        <v>31.299999999999997</v>
      </c>
      <c r="Z17" s="164">
        <f t="shared" si="0"/>
        <v>34.21</v>
      </c>
      <c r="AA17" s="164">
        <f t="shared" si="0"/>
        <v>32.653999999999996</v>
      </c>
      <c r="AB17" s="312">
        <f t="shared" si="0"/>
        <v>157.416</v>
      </c>
      <c r="AC17" s="30"/>
      <c r="AD17" s="30"/>
      <c r="AE17" s="30"/>
      <c r="AF17" s="30"/>
      <c r="AG17" s="10"/>
      <c r="AH17" s="30"/>
    </row>
    <row r="18" spans="1:34" s="50" customFormat="1" ht="18.75" customHeight="1" x14ac:dyDescent="0.25">
      <c r="A18" s="204"/>
      <c r="B18" s="76" t="s">
        <v>332</v>
      </c>
      <c r="C18" s="109"/>
      <c r="D18" s="371">
        <f>D26+D35+D40+D43</f>
        <v>22.640000000000008</v>
      </c>
      <c r="E18" s="372">
        <f>E26+E35+E40+E43</f>
        <v>18.098000000000003</v>
      </c>
      <c r="F18" s="175">
        <v>2018</v>
      </c>
      <c r="G18" s="109">
        <v>2022</v>
      </c>
      <c r="H18" s="133">
        <f>H26+H35+H40+H45+H94+H110</f>
        <v>58.844000000000008</v>
      </c>
      <c r="I18" s="75">
        <f>I26+I35+I40+I45+I94+I110</f>
        <v>58.844000000000008</v>
      </c>
      <c r="J18" s="134">
        <f>J26+J35+J40+J45+J94+J110</f>
        <v>58.680000000000007</v>
      </c>
      <c r="K18" s="120">
        <f t="shared" ref="K18:V18" si="1">K26+K35+K40+K43</f>
        <v>1.35</v>
      </c>
      <c r="L18" s="86">
        <f t="shared" si="1"/>
        <v>2.1</v>
      </c>
      <c r="M18" s="86">
        <f t="shared" si="1"/>
        <v>8.31</v>
      </c>
      <c r="N18" s="86">
        <f t="shared" si="1"/>
        <v>3.7</v>
      </c>
      <c r="O18" s="86">
        <f t="shared" si="1"/>
        <v>10.500000000000002</v>
      </c>
      <c r="P18" s="86">
        <f t="shared" si="1"/>
        <v>5.4</v>
      </c>
      <c r="Q18" s="86">
        <f t="shared" si="1"/>
        <v>2.4800000000000004</v>
      </c>
      <c r="R18" s="86">
        <f t="shared" si="1"/>
        <v>0.54900000000000004</v>
      </c>
      <c r="S18" s="86">
        <f t="shared" si="1"/>
        <v>0</v>
      </c>
      <c r="T18" s="86">
        <f t="shared" si="1"/>
        <v>6.3490000000000002</v>
      </c>
      <c r="U18" s="108">
        <f t="shared" si="1"/>
        <v>22.640000000000008</v>
      </c>
      <c r="V18" s="108">
        <f t="shared" si="1"/>
        <v>18.098000000000003</v>
      </c>
      <c r="W18" s="75">
        <f t="shared" ref="W18:AB18" si="2">W26+W35+W40+W45+W94+W110</f>
        <v>15.816000000000003</v>
      </c>
      <c r="X18" s="75">
        <f t="shared" si="2"/>
        <v>5.5739999999999998</v>
      </c>
      <c r="Y18" s="75">
        <f t="shared" si="2"/>
        <v>13.677</v>
      </c>
      <c r="Z18" s="75">
        <f t="shared" si="2"/>
        <v>17.054000000000002</v>
      </c>
      <c r="AA18" s="75">
        <f t="shared" si="2"/>
        <v>16.007999999999999</v>
      </c>
      <c r="AB18" s="313">
        <f t="shared" si="2"/>
        <v>68.128999999999991</v>
      </c>
      <c r="AC18" s="30"/>
      <c r="AD18" s="30"/>
      <c r="AE18" s="30"/>
      <c r="AF18" s="30"/>
      <c r="AG18" s="52"/>
      <c r="AH18" s="30"/>
    </row>
    <row r="19" spans="1:34" s="50" customFormat="1" ht="26.25" customHeight="1" x14ac:dyDescent="0.25">
      <c r="A19" s="204"/>
      <c r="B19" s="76" t="s">
        <v>333</v>
      </c>
      <c r="C19" s="109"/>
      <c r="D19" s="371">
        <f>D57+D126</f>
        <v>16.750000000000007</v>
      </c>
      <c r="E19" s="372">
        <f>E57+E126</f>
        <v>3.2</v>
      </c>
      <c r="F19" s="175">
        <v>2018</v>
      </c>
      <c r="G19" s="109">
        <v>2022</v>
      </c>
      <c r="H19" s="133">
        <f>H57+H104+H116+H126</f>
        <v>78.099000000000018</v>
      </c>
      <c r="I19" s="75">
        <f>I57+I104+I116+I126</f>
        <v>78.099000000000018</v>
      </c>
      <c r="J19" s="134">
        <f>J57+J104+J116+J126</f>
        <v>78.099000000000018</v>
      </c>
      <c r="K19" s="120">
        <f t="shared" ref="K19:V19" si="3">K57+K126</f>
        <v>0</v>
      </c>
      <c r="L19" s="86">
        <f t="shared" si="3"/>
        <v>0</v>
      </c>
      <c r="M19" s="86">
        <f t="shared" si="3"/>
        <v>6.46</v>
      </c>
      <c r="N19" s="86">
        <f t="shared" si="3"/>
        <v>0</v>
      </c>
      <c r="O19" s="86">
        <f t="shared" si="3"/>
        <v>8.8600000000000012</v>
      </c>
      <c r="P19" s="86">
        <f t="shared" si="3"/>
        <v>0</v>
      </c>
      <c r="Q19" s="86">
        <f t="shared" si="3"/>
        <v>1.4300000000000002</v>
      </c>
      <c r="R19" s="86">
        <f t="shared" si="3"/>
        <v>0.7</v>
      </c>
      <c r="S19" s="86">
        <f t="shared" si="3"/>
        <v>0</v>
      </c>
      <c r="T19" s="86">
        <f t="shared" si="3"/>
        <v>2.5</v>
      </c>
      <c r="U19" s="108">
        <f t="shared" si="3"/>
        <v>16.750000000000007</v>
      </c>
      <c r="V19" s="108">
        <f t="shared" si="3"/>
        <v>3.2</v>
      </c>
      <c r="W19" s="75">
        <f t="shared" ref="W19:AB19" si="4">W57+W104+W116+W126</f>
        <v>20.167999999999999</v>
      </c>
      <c r="X19" s="75">
        <f t="shared" si="4"/>
        <v>17.693999999999999</v>
      </c>
      <c r="Y19" s="75">
        <f t="shared" si="4"/>
        <v>17.622999999999998</v>
      </c>
      <c r="Z19" s="75">
        <f t="shared" si="4"/>
        <v>17.155999999999999</v>
      </c>
      <c r="AA19" s="75">
        <f t="shared" si="4"/>
        <v>16.646000000000001</v>
      </c>
      <c r="AB19" s="313">
        <f t="shared" si="4"/>
        <v>89.286999999999992</v>
      </c>
      <c r="AC19" s="30"/>
      <c r="AD19" s="30"/>
      <c r="AE19" s="30"/>
      <c r="AF19" s="30"/>
      <c r="AG19" s="52"/>
      <c r="AH19" s="30"/>
    </row>
    <row r="20" spans="1:34" s="2" customFormat="1" ht="25.15" customHeight="1" x14ac:dyDescent="0.25">
      <c r="A20" s="205">
        <v>1</v>
      </c>
      <c r="B20" s="94" t="s">
        <v>25</v>
      </c>
      <c r="C20" s="110"/>
      <c r="D20" s="373">
        <f>D21</f>
        <v>22.640000000000008</v>
      </c>
      <c r="E20" s="374">
        <f>E21</f>
        <v>18.098000000000003</v>
      </c>
      <c r="F20" s="176">
        <v>2018</v>
      </c>
      <c r="G20" s="110">
        <v>2022</v>
      </c>
      <c r="H20" s="135">
        <f>H21+H92</f>
        <v>119.50400000000002</v>
      </c>
      <c r="I20" s="95">
        <f>I21+I92</f>
        <v>119.50400000000002</v>
      </c>
      <c r="J20" s="136">
        <f>J21+J92</f>
        <v>119.34000000000003</v>
      </c>
      <c r="K20" s="121">
        <f t="shared" ref="K20:V20" si="5">K21</f>
        <v>1.35</v>
      </c>
      <c r="L20" s="95">
        <f t="shared" si="5"/>
        <v>2.1</v>
      </c>
      <c r="M20" s="95">
        <f t="shared" si="5"/>
        <v>8.31</v>
      </c>
      <c r="N20" s="95">
        <f t="shared" si="5"/>
        <v>3.7</v>
      </c>
      <c r="O20" s="95">
        <f t="shared" si="5"/>
        <v>10.500000000000002</v>
      </c>
      <c r="P20" s="95">
        <f t="shared" si="5"/>
        <v>5.4</v>
      </c>
      <c r="Q20" s="95">
        <f t="shared" si="5"/>
        <v>2.4800000000000004</v>
      </c>
      <c r="R20" s="95">
        <f t="shared" si="5"/>
        <v>0.54900000000000004</v>
      </c>
      <c r="S20" s="95">
        <f t="shared" si="5"/>
        <v>0</v>
      </c>
      <c r="T20" s="95">
        <f t="shared" si="5"/>
        <v>6.3490000000000002</v>
      </c>
      <c r="U20" s="105">
        <f t="shared" si="5"/>
        <v>22.640000000000008</v>
      </c>
      <c r="V20" s="105">
        <f t="shared" si="5"/>
        <v>18.098000000000003</v>
      </c>
      <c r="W20" s="95">
        <f t="shared" ref="W20:AB20" si="6">W21+W92</f>
        <v>35.984000000000002</v>
      </c>
      <c r="X20" s="95">
        <f t="shared" si="6"/>
        <v>23.267999999999997</v>
      </c>
      <c r="Y20" s="95">
        <f t="shared" si="6"/>
        <v>31.299999999999997</v>
      </c>
      <c r="Z20" s="95">
        <f t="shared" si="6"/>
        <v>26.277000000000001</v>
      </c>
      <c r="AA20" s="95">
        <f t="shared" si="6"/>
        <v>18.677</v>
      </c>
      <c r="AB20" s="313">
        <f t="shared" si="6"/>
        <v>135.506</v>
      </c>
      <c r="AC20" s="30"/>
      <c r="AD20" s="30"/>
      <c r="AE20" s="10"/>
      <c r="AF20" s="10"/>
      <c r="AG20" s="10"/>
      <c r="AH20" s="10"/>
    </row>
    <row r="21" spans="1:34" s="2" customFormat="1" ht="34.15" customHeight="1" x14ac:dyDescent="0.25">
      <c r="A21" s="206" t="s">
        <v>16</v>
      </c>
      <c r="B21" s="94" t="s">
        <v>44</v>
      </c>
      <c r="C21" s="110"/>
      <c r="D21" s="373">
        <f>D22</f>
        <v>22.640000000000008</v>
      </c>
      <c r="E21" s="374">
        <f>E22</f>
        <v>18.098000000000003</v>
      </c>
      <c r="F21" s="176">
        <v>2018</v>
      </c>
      <c r="G21" s="110">
        <v>2022</v>
      </c>
      <c r="H21" s="135">
        <f t="shared" ref="H21:AB21" si="7">H22</f>
        <v>86.353000000000023</v>
      </c>
      <c r="I21" s="95">
        <f t="shared" si="7"/>
        <v>86.353000000000023</v>
      </c>
      <c r="J21" s="136">
        <f t="shared" si="7"/>
        <v>86.189000000000021</v>
      </c>
      <c r="K21" s="121">
        <f t="shared" si="7"/>
        <v>1.35</v>
      </c>
      <c r="L21" s="95">
        <f t="shared" si="7"/>
        <v>2.1</v>
      </c>
      <c r="M21" s="95">
        <f t="shared" si="7"/>
        <v>8.31</v>
      </c>
      <c r="N21" s="95">
        <f t="shared" si="7"/>
        <v>3.7</v>
      </c>
      <c r="O21" s="95">
        <f t="shared" si="7"/>
        <v>10.500000000000002</v>
      </c>
      <c r="P21" s="95">
        <f t="shared" si="7"/>
        <v>5.4</v>
      </c>
      <c r="Q21" s="95">
        <f t="shared" si="7"/>
        <v>2.4800000000000004</v>
      </c>
      <c r="R21" s="95">
        <f t="shared" si="7"/>
        <v>0.54900000000000004</v>
      </c>
      <c r="S21" s="95">
        <f t="shared" si="7"/>
        <v>0</v>
      </c>
      <c r="T21" s="95">
        <f t="shared" si="7"/>
        <v>6.3490000000000002</v>
      </c>
      <c r="U21" s="105">
        <f t="shared" si="7"/>
        <v>22.640000000000008</v>
      </c>
      <c r="V21" s="105">
        <f t="shared" si="7"/>
        <v>18.098000000000003</v>
      </c>
      <c r="W21" s="95">
        <f t="shared" si="7"/>
        <v>24.191000000000003</v>
      </c>
      <c r="X21" s="95">
        <f t="shared" si="7"/>
        <v>17.204999999999998</v>
      </c>
      <c r="Y21" s="95">
        <f t="shared" si="7"/>
        <v>25.429999999999996</v>
      </c>
      <c r="Z21" s="95">
        <f t="shared" si="7"/>
        <v>12.657999999999999</v>
      </c>
      <c r="AA21" s="95">
        <f t="shared" si="7"/>
        <v>18.677</v>
      </c>
      <c r="AB21" s="313">
        <f t="shared" si="7"/>
        <v>98.161000000000001</v>
      </c>
      <c r="AC21" s="30"/>
      <c r="AD21" s="10"/>
      <c r="AE21" s="30"/>
      <c r="AF21" s="10"/>
      <c r="AG21" s="10"/>
      <c r="AH21" s="10"/>
    </row>
    <row r="22" spans="1:34" s="2" customFormat="1" ht="25.15" customHeight="1" x14ac:dyDescent="0.25">
      <c r="A22" s="206" t="s">
        <v>21</v>
      </c>
      <c r="B22" s="96" t="s">
        <v>26</v>
      </c>
      <c r="C22" s="110"/>
      <c r="D22" s="373">
        <f>D23+D43</f>
        <v>22.640000000000008</v>
      </c>
      <c r="E22" s="374">
        <f>E23+E43</f>
        <v>18.098000000000003</v>
      </c>
      <c r="F22" s="176">
        <v>2018</v>
      </c>
      <c r="G22" s="110">
        <v>2022</v>
      </c>
      <c r="H22" s="135">
        <f t="shared" ref="H22:AB22" si="8">H23+H43</f>
        <v>86.353000000000023</v>
      </c>
      <c r="I22" s="95">
        <f t="shared" si="8"/>
        <v>86.353000000000023</v>
      </c>
      <c r="J22" s="136">
        <f t="shared" si="8"/>
        <v>86.189000000000021</v>
      </c>
      <c r="K22" s="121">
        <f t="shared" si="8"/>
        <v>1.35</v>
      </c>
      <c r="L22" s="95">
        <f t="shared" si="8"/>
        <v>2.1</v>
      </c>
      <c r="M22" s="95">
        <f t="shared" si="8"/>
        <v>8.31</v>
      </c>
      <c r="N22" s="95">
        <f t="shared" si="8"/>
        <v>3.7</v>
      </c>
      <c r="O22" s="95">
        <f t="shared" si="8"/>
        <v>10.500000000000002</v>
      </c>
      <c r="P22" s="95">
        <f t="shared" si="8"/>
        <v>5.4</v>
      </c>
      <c r="Q22" s="95">
        <f t="shared" si="8"/>
        <v>2.4800000000000004</v>
      </c>
      <c r="R22" s="95">
        <f t="shared" si="8"/>
        <v>0.54900000000000004</v>
      </c>
      <c r="S22" s="95">
        <f t="shared" si="8"/>
        <v>0</v>
      </c>
      <c r="T22" s="95">
        <f t="shared" si="8"/>
        <v>6.3490000000000002</v>
      </c>
      <c r="U22" s="105">
        <f t="shared" si="8"/>
        <v>22.640000000000008</v>
      </c>
      <c r="V22" s="105">
        <f t="shared" si="8"/>
        <v>18.098000000000003</v>
      </c>
      <c r="W22" s="95">
        <f t="shared" si="8"/>
        <v>24.191000000000003</v>
      </c>
      <c r="X22" s="95">
        <f t="shared" si="8"/>
        <v>17.204999999999998</v>
      </c>
      <c r="Y22" s="95">
        <f t="shared" si="8"/>
        <v>25.429999999999996</v>
      </c>
      <c r="Z22" s="95">
        <f t="shared" si="8"/>
        <v>12.657999999999999</v>
      </c>
      <c r="AA22" s="95">
        <f t="shared" si="8"/>
        <v>18.677</v>
      </c>
      <c r="AB22" s="313">
        <f t="shared" si="8"/>
        <v>98.161000000000001</v>
      </c>
      <c r="AC22" s="30"/>
      <c r="AD22" s="30"/>
      <c r="AE22" s="10"/>
      <c r="AF22" s="10"/>
      <c r="AG22" s="10"/>
      <c r="AH22" s="10"/>
    </row>
    <row r="23" spans="1:34" s="2" customFormat="1" ht="25.15" customHeight="1" x14ac:dyDescent="0.25">
      <c r="A23" s="206" t="s">
        <v>37</v>
      </c>
      <c r="B23" s="96" t="s">
        <v>27</v>
      </c>
      <c r="C23" s="110"/>
      <c r="D23" s="373">
        <f>D24+D38</f>
        <v>0</v>
      </c>
      <c r="E23" s="374">
        <f>E24+E38</f>
        <v>18.098000000000003</v>
      </c>
      <c r="F23" s="176">
        <v>2018</v>
      </c>
      <c r="G23" s="110">
        <v>2022</v>
      </c>
      <c r="H23" s="135">
        <f t="shared" ref="H23:AB23" si="9">H24+H38</f>
        <v>21.846</v>
      </c>
      <c r="I23" s="95">
        <f t="shared" si="9"/>
        <v>21.846</v>
      </c>
      <c r="J23" s="136">
        <f t="shared" si="9"/>
        <v>21.682000000000002</v>
      </c>
      <c r="K23" s="121">
        <f t="shared" si="9"/>
        <v>0</v>
      </c>
      <c r="L23" s="95">
        <f t="shared" si="9"/>
        <v>2.1</v>
      </c>
      <c r="M23" s="95">
        <f t="shared" si="9"/>
        <v>0</v>
      </c>
      <c r="N23" s="95">
        <f t="shared" si="9"/>
        <v>3.7</v>
      </c>
      <c r="O23" s="95">
        <f t="shared" si="9"/>
        <v>0</v>
      </c>
      <c r="P23" s="95">
        <f t="shared" si="9"/>
        <v>5.4</v>
      </c>
      <c r="Q23" s="95">
        <f t="shared" si="9"/>
        <v>0</v>
      </c>
      <c r="R23" s="95">
        <f t="shared" si="9"/>
        <v>0.54900000000000004</v>
      </c>
      <c r="S23" s="95">
        <f t="shared" si="9"/>
        <v>0</v>
      </c>
      <c r="T23" s="95">
        <f t="shared" si="9"/>
        <v>6.3490000000000002</v>
      </c>
      <c r="U23" s="105">
        <f t="shared" si="9"/>
        <v>0</v>
      </c>
      <c r="V23" s="105">
        <f t="shared" si="9"/>
        <v>18.098000000000003</v>
      </c>
      <c r="W23" s="95">
        <f t="shared" si="9"/>
        <v>0.88700000000000001</v>
      </c>
      <c r="X23" s="95">
        <f t="shared" si="9"/>
        <v>1.462</v>
      </c>
      <c r="Y23" s="95">
        <f t="shared" si="9"/>
        <v>2.2930000000000001</v>
      </c>
      <c r="Z23" s="95">
        <f t="shared" si="9"/>
        <v>6.0759999999999996</v>
      </c>
      <c r="AA23" s="95">
        <f t="shared" si="9"/>
        <v>16.007999999999999</v>
      </c>
      <c r="AB23" s="313">
        <f t="shared" si="9"/>
        <v>26.725999999999999</v>
      </c>
      <c r="AC23" s="30"/>
      <c r="AD23" s="10"/>
      <c r="AE23" s="10"/>
      <c r="AF23" s="10"/>
      <c r="AG23" s="10"/>
      <c r="AH23" s="10"/>
    </row>
    <row r="24" spans="1:34" s="2" customFormat="1" ht="25.15" customHeight="1" x14ac:dyDescent="0.25">
      <c r="A24" s="206" t="s">
        <v>38</v>
      </c>
      <c r="B24" s="96" t="s">
        <v>57</v>
      </c>
      <c r="C24" s="110"/>
      <c r="D24" s="373">
        <f>D25+D34</f>
        <v>0</v>
      </c>
      <c r="E24" s="374">
        <f>E25+E34</f>
        <v>14.898000000000001</v>
      </c>
      <c r="F24" s="176">
        <v>2018</v>
      </c>
      <c r="G24" s="110">
        <v>2022</v>
      </c>
      <c r="H24" s="135">
        <f t="shared" ref="H24:AB24" si="10">H25+H34</f>
        <v>11.025</v>
      </c>
      <c r="I24" s="95">
        <f t="shared" si="10"/>
        <v>11.025</v>
      </c>
      <c r="J24" s="136">
        <f t="shared" si="10"/>
        <v>10.861000000000001</v>
      </c>
      <c r="K24" s="121">
        <f t="shared" si="10"/>
        <v>0</v>
      </c>
      <c r="L24" s="95">
        <f t="shared" si="10"/>
        <v>2.1</v>
      </c>
      <c r="M24" s="95">
        <f t="shared" si="10"/>
        <v>0</v>
      </c>
      <c r="N24" s="95">
        <f t="shared" si="10"/>
        <v>3.7</v>
      </c>
      <c r="O24" s="95">
        <f t="shared" si="10"/>
        <v>0</v>
      </c>
      <c r="P24" s="95">
        <f t="shared" si="10"/>
        <v>5.4</v>
      </c>
      <c r="Q24" s="95">
        <f t="shared" si="10"/>
        <v>0</v>
      </c>
      <c r="R24" s="95">
        <f t="shared" si="10"/>
        <v>0.54900000000000004</v>
      </c>
      <c r="S24" s="95">
        <f t="shared" si="10"/>
        <v>0</v>
      </c>
      <c r="T24" s="95">
        <f t="shared" si="10"/>
        <v>3.149</v>
      </c>
      <c r="U24" s="105">
        <f t="shared" si="10"/>
        <v>0</v>
      </c>
      <c r="V24" s="105">
        <f t="shared" si="10"/>
        <v>14.898000000000001</v>
      </c>
      <c r="W24" s="95">
        <f t="shared" si="10"/>
        <v>0.88700000000000001</v>
      </c>
      <c r="X24" s="95">
        <f t="shared" si="10"/>
        <v>1.462</v>
      </c>
      <c r="Y24" s="95">
        <f t="shared" si="10"/>
        <v>2.2930000000000001</v>
      </c>
      <c r="Z24" s="95">
        <f t="shared" si="10"/>
        <v>6.0759999999999996</v>
      </c>
      <c r="AA24" s="95">
        <f t="shared" si="10"/>
        <v>2.12</v>
      </c>
      <c r="AB24" s="313">
        <f t="shared" si="10"/>
        <v>12.837999999999999</v>
      </c>
      <c r="AC24" s="10"/>
      <c r="AD24" s="10"/>
      <c r="AE24" s="10"/>
      <c r="AF24" s="10"/>
      <c r="AG24" s="10"/>
      <c r="AH24" s="10"/>
    </row>
    <row r="25" spans="1:34" s="2" customFormat="1" ht="25.15" customHeight="1" x14ac:dyDescent="0.25">
      <c r="A25" s="207" t="s">
        <v>180</v>
      </c>
      <c r="B25" s="97" t="s">
        <v>28</v>
      </c>
      <c r="C25" s="111"/>
      <c r="D25" s="375">
        <f>D26</f>
        <v>0</v>
      </c>
      <c r="E25" s="376">
        <f>E26</f>
        <v>13.900000000000002</v>
      </c>
      <c r="F25" s="177">
        <v>2018</v>
      </c>
      <c r="G25" s="111">
        <v>2022</v>
      </c>
      <c r="H25" s="137">
        <f t="shared" ref="H25:W25" si="11">H26</f>
        <v>9.4380000000000006</v>
      </c>
      <c r="I25" s="98">
        <f t="shared" si="11"/>
        <v>9.4380000000000006</v>
      </c>
      <c r="J25" s="138">
        <f t="shared" si="11"/>
        <v>9.4380000000000006</v>
      </c>
      <c r="K25" s="122">
        <f t="shared" si="11"/>
        <v>0</v>
      </c>
      <c r="L25" s="98">
        <f t="shared" si="11"/>
        <v>2.1</v>
      </c>
      <c r="M25" s="98">
        <f t="shared" si="11"/>
        <v>0</v>
      </c>
      <c r="N25" s="98">
        <f t="shared" si="11"/>
        <v>3.7</v>
      </c>
      <c r="O25" s="98">
        <f t="shared" si="11"/>
        <v>0</v>
      </c>
      <c r="P25" s="98">
        <f t="shared" si="11"/>
        <v>5.4</v>
      </c>
      <c r="Q25" s="98">
        <f t="shared" si="11"/>
        <v>0</v>
      </c>
      <c r="R25" s="98">
        <f t="shared" si="11"/>
        <v>0</v>
      </c>
      <c r="S25" s="98">
        <f t="shared" si="11"/>
        <v>0</v>
      </c>
      <c r="T25" s="98">
        <f t="shared" si="11"/>
        <v>2.7</v>
      </c>
      <c r="U25" s="105">
        <f t="shared" si="11"/>
        <v>0</v>
      </c>
      <c r="V25" s="105">
        <f t="shared" si="11"/>
        <v>13.900000000000002</v>
      </c>
      <c r="W25" s="98">
        <f t="shared" si="11"/>
        <v>0.88700000000000001</v>
      </c>
      <c r="X25" s="98">
        <f t="shared" ref="X25:AA25" si="12">X26</f>
        <v>1.462</v>
      </c>
      <c r="Y25" s="98">
        <f t="shared" si="12"/>
        <v>2.2930000000000001</v>
      </c>
      <c r="Z25" s="98">
        <f t="shared" si="12"/>
        <v>5.0519999999999996</v>
      </c>
      <c r="AA25" s="98">
        <f t="shared" si="12"/>
        <v>1.3779999999999999</v>
      </c>
      <c r="AB25" s="314">
        <f>AB26</f>
        <v>11.071999999999999</v>
      </c>
      <c r="AC25" s="10"/>
      <c r="AD25" s="10"/>
      <c r="AE25" s="10"/>
      <c r="AF25" s="10"/>
      <c r="AG25" s="10"/>
      <c r="AH25" s="10"/>
    </row>
    <row r="26" spans="1:34" s="45" customFormat="1" ht="25.15" customHeight="1" x14ac:dyDescent="0.25">
      <c r="A26" s="208" t="s">
        <v>181</v>
      </c>
      <c r="B26" s="77" t="s">
        <v>179</v>
      </c>
      <c r="C26" s="112"/>
      <c r="D26" s="377">
        <f>SUM(D27:D33)</f>
        <v>0</v>
      </c>
      <c r="E26" s="378">
        <f>SUM(E27:E33)</f>
        <v>13.900000000000002</v>
      </c>
      <c r="F26" s="178">
        <v>2018</v>
      </c>
      <c r="G26" s="112">
        <v>2022</v>
      </c>
      <c r="H26" s="139">
        <f t="shared" ref="H26:W26" si="13">SUM(H27:H33)</f>
        <v>9.4380000000000006</v>
      </c>
      <c r="I26" s="79">
        <f t="shared" si="13"/>
        <v>9.4380000000000006</v>
      </c>
      <c r="J26" s="140">
        <f t="shared" si="13"/>
        <v>9.4380000000000006</v>
      </c>
      <c r="K26" s="123">
        <f t="shared" si="13"/>
        <v>0</v>
      </c>
      <c r="L26" s="79">
        <f t="shared" si="13"/>
        <v>2.1</v>
      </c>
      <c r="M26" s="79">
        <f t="shared" si="13"/>
        <v>0</v>
      </c>
      <c r="N26" s="79">
        <f t="shared" si="13"/>
        <v>3.7</v>
      </c>
      <c r="O26" s="79">
        <f t="shared" si="13"/>
        <v>0</v>
      </c>
      <c r="P26" s="79">
        <f t="shared" si="13"/>
        <v>5.4</v>
      </c>
      <c r="Q26" s="79">
        <f t="shared" si="13"/>
        <v>0</v>
      </c>
      <c r="R26" s="79">
        <f t="shared" si="13"/>
        <v>0</v>
      </c>
      <c r="S26" s="79">
        <f t="shared" si="13"/>
        <v>0</v>
      </c>
      <c r="T26" s="79">
        <f t="shared" si="13"/>
        <v>2.7</v>
      </c>
      <c r="U26" s="105">
        <f t="shared" si="13"/>
        <v>0</v>
      </c>
      <c r="V26" s="105">
        <f t="shared" si="13"/>
        <v>13.900000000000002</v>
      </c>
      <c r="W26" s="79">
        <f t="shared" si="13"/>
        <v>0.88700000000000001</v>
      </c>
      <c r="X26" s="79">
        <f t="shared" ref="X26:AA26" si="14">SUM(X27:X33)</f>
        <v>1.462</v>
      </c>
      <c r="Y26" s="79">
        <f t="shared" si="14"/>
        <v>2.2930000000000001</v>
      </c>
      <c r="Z26" s="79">
        <f t="shared" si="14"/>
        <v>5.0519999999999996</v>
      </c>
      <c r="AA26" s="79">
        <f t="shared" si="14"/>
        <v>1.3779999999999999</v>
      </c>
      <c r="AB26" s="314">
        <f>SUM(AB27:AB33)</f>
        <v>11.071999999999999</v>
      </c>
      <c r="AC26" s="44"/>
      <c r="AD26" s="44"/>
      <c r="AE26" s="44"/>
      <c r="AF26" s="44"/>
      <c r="AG26" s="44"/>
      <c r="AH26" s="44"/>
    </row>
    <row r="27" spans="1:34" s="2" customFormat="1" ht="25.5" customHeight="1" outlineLevel="1" x14ac:dyDescent="0.25">
      <c r="A27" s="209" t="s">
        <v>107</v>
      </c>
      <c r="B27" s="60" t="s">
        <v>190</v>
      </c>
      <c r="C27" s="113"/>
      <c r="D27" s="404"/>
      <c r="E27" s="380">
        <v>2.1</v>
      </c>
      <c r="F27" s="179">
        <v>2018</v>
      </c>
      <c r="G27" s="113">
        <v>2018</v>
      </c>
      <c r="H27" s="91">
        <v>0.85</v>
      </c>
      <c r="I27" s="58">
        <v>0.85</v>
      </c>
      <c r="J27" s="92">
        <v>0.85</v>
      </c>
      <c r="K27" s="124"/>
      <c r="L27" s="405">
        <v>2.1</v>
      </c>
      <c r="M27" s="405"/>
      <c r="N27" s="405"/>
      <c r="O27" s="405"/>
      <c r="P27" s="405"/>
      <c r="Q27" s="405"/>
      <c r="R27" s="405"/>
      <c r="S27" s="405"/>
      <c r="T27" s="405"/>
      <c r="U27" s="277">
        <f>K27+M27+O27+Q27+S27</f>
        <v>0</v>
      </c>
      <c r="V27" s="105">
        <f>L27+N27+P27+R27+T27</f>
        <v>2.1</v>
      </c>
      <c r="W27" s="58">
        <v>0.88700000000000001</v>
      </c>
      <c r="X27" s="58"/>
      <c r="Y27" s="58"/>
      <c r="Z27" s="58"/>
      <c r="AA27" s="58"/>
      <c r="AB27" s="314">
        <f>SUM(W27:AA27)</f>
        <v>0.88700000000000001</v>
      </c>
      <c r="AC27" s="10"/>
      <c r="AD27" s="10"/>
      <c r="AE27" s="10"/>
      <c r="AF27" s="10"/>
      <c r="AG27" s="10"/>
      <c r="AH27" s="10"/>
    </row>
    <row r="28" spans="1:34" s="45" customFormat="1" ht="25.15" customHeight="1" outlineLevel="1" x14ac:dyDescent="0.25">
      <c r="A28" s="209" t="s">
        <v>182</v>
      </c>
      <c r="B28" s="60" t="s">
        <v>191</v>
      </c>
      <c r="C28" s="113"/>
      <c r="D28" s="404"/>
      <c r="E28" s="380">
        <v>3.7</v>
      </c>
      <c r="F28" s="179">
        <v>2019</v>
      </c>
      <c r="G28" s="113">
        <v>2019</v>
      </c>
      <c r="H28" s="91">
        <v>1.343</v>
      </c>
      <c r="I28" s="58">
        <v>1.343</v>
      </c>
      <c r="J28" s="92">
        <v>1.343</v>
      </c>
      <c r="K28" s="124"/>
      <c r="L28" s="405"/>
      <c r="M28" s="405"/>
      <c r="N28" s="405">
        <v>3.7</v>
      </c>
      <c r="O28" s="405"/>
      <c r="P28" s="405"/>
      <c r="Q28" s="405"/>
      <c r="R28" s="405"/>
      <c r="S28" s="405"/>
      <c r="T28" s="405"/>
      <c r="U28" s="277">
        <f t="shared" ref="U28:U33" si="15">K28+M28+O28+Q28+S28</f>
        <v>0</v>
      </c>
      <c r="V28" s="105">
        <f t="shared" ref="V28:V33" si="16">L28+N28+P28+R28+T28</f>
        <v>3.7</v>
      </c>
      <c r="W28" s="58"/>
      <c r="X28" s="58">
        <v>1.462</v>
      </c>
      <c r="Y28" s="58"/>
      <c r="Z28" s="58"/>
      <c r="AA28" s="58"/>
      <c r="AB28" s="314">
        <f t="shared" ref="AB28:AB33" si="17">SUM(W28:AA28)</f>
        <v>1.462</v>
      </c>
      <c r="AC28" s="44"/>
      <c r="AD28" s="44"/>
      <c r="AE28" s="44"/>
      <c r="AF28" s="44"/>
      <c r="AG28" s="44"/>
      <c r="AH28" s="44"/>
    </row>
    <row r="29" spans="1:34" s="45" customFormat="1" ht="25.15" customHeight="1" outlineLevel="1" x14ac:dyDescent="0.25">
      <c r="A29" s="209" t="s">
        <v>183</v>
      </c>
      <c r="B29" s="60" t="s">
        <v>193</v>
      </c>
      <c r="C29" s="113"/>
      <c r="D29" s="404"/>
      <c r="E29" s="380">
        <f>3.3+2.1</f>
        <v>5.4</v>
      </c>
      <c r="F29" s="179">
        <v>2020</v>
      </c>
      <c r="G29" s="113">
        <v>2020</v>
      </c>
      <c r="H29" s="91">
        <v>2.004</v>
      </c>
      <c r="I29" s="58">
        <v>2.004</v>
      </c>
      <c r="J29" s="92">
        <v>2.004</v>
      </c>
      <c r="K29" s="124"/>
      <c r="L29" s="405"/>
      <c r="M29" s="405"/>
      <c r="N29" s="405"/>
      <c r="O29" s="405"/>
      <c r="P29" s="405">
        <f>3.3+2.1</f>
        <v>5.4</v>
      </c>
      <c r="Q29" s="405"/>
      <c r="R29" s="405"/>
      <c r="S29" s="405"/>
      <c r="T29" s="405"/>
      <c r="U29" s="277">
        <f t="shared" si="15"/>
        <v>0</v>
      </c>
      <c r="V29" s="105">
        <f t="shared" si="16"/>
        <v>5.4</v>
      </c>
      <c r="W29" s="58"/>
      <c r="X29" s="58"/>
      <c r="Y29" s="58">
        <v>2.2930000000000001</v>
      </c>
      <c r="Z29" s="58"/>
      <c r="AA29" s="58"/>
      <c r="AB29" s="314">
        <f t="shared" si="17"/>
        <v>2.2930000000000001</v>
      </c>
      <c r="AC29" s="44"/>
      <c r="AD29" s="44"/>
      <c r="AE29" s="44"/>
      <c r="AF29" s="44"/>
      <c r="AG29" s="44"/>
      <c r="AH29" s="44"/>
    </row>
    <row r="30" spans="1:34" s="45" customFormat="1" ht="25.15" customHeight="1" outlineLevel="1" x14ac:dyDescent="0.25">
      <c r="A30" s="209" t="s">
        <v>184</v>
      </c>
      <c r="B30" s="60" t="s">
        <v>207</v>
      </c>
      <c r="C30" s="113"/>
      <c r="D30" s="404"/>
      <c r="E30" s="380"/>
      <c r="F30" s="179">
        <v>2021</v>
      </c>
      <c r="G30" s="113">
        <v>2021</v>
      </c>
      <c r="H30" s="91">
        <v>1.389</v>
      </c>
      <c r="I30" s="58">
        <v>1.389</v>
      </c>
      <c r="J30" s="92">
        <v>1.389</v>
      </c>
      <c r="K30" s="124"/>
      <c r="L30" s="405"/>
      <c r="M30" s="405"/>
      <c r="N30" s="405"/>
      <c r="O30" s="405"/>
      <c r="P30" s="405"/>
      <c r="Q30" s="405"/>
      <c r="R30" s="405"/>
      <c r="S30" s="405"/>
      <c r="T30" s="405"/>
      <c r="U30" s="277">
        <f t="shared" si="15"/>
        <v>0</v>
      </c>
      <c r="V30" s="105">
        <f t="shared" si="16"/>
        <v>0</v>
      </c>
      <c r="W30" s="58"/>
      <c r="X30" s="58"/>
      <c r="Y30" s="58"/>
      <c r="Z30" s="58">
        <v>1.6839999999999999</v>
      </c>
      <c r="AA30" s="58"/>
      <c r="AB30" s="314">
        <f t="shared" si="17"/>
        <v>1.6839999999999999</v>
      </c>
      <c r="AC30" s="44"/>
      <c r="AD30" s="44"/>
      <c r="AE30" s="44"/>
      <c r="AF30" s="44"/>
      <c r="AG30" s="44"/>
      <c r="AH30" s="44"/>
    </row>
    <row r="31" spans="1:34" s="45" customFormat="1" ht="25.15" customHeight="1" outlineLevel="1" x14ac:dyDescent="0.25">
      <c r="A31" s="209" t="s">
        <v>204</v>
      </c>
      <c r="B31" s="60" t="s">
        <v>208</v>
      </c>
      <c r="C31" s="113"/>
      <c r="D31" s="404"/>
      <c r="E31" s="380"/>
      <c r="F31" s="179">
        <v>2021</v>
      </c>
      <c r="G31" s="113">
        <v>2021</v>
      </c>
      <c r="H31" s="91">
        <v>1.389</v>
      </c>
      <c r="I31" s="58">
        <v>1.389</v>
      </c>
      <c r="J31" s="92">
        <v>1.389</v>
      </c>
      <c r="K31" s="124"/>
      <c r="L31" s="405"/>
      <c r="M31" s="405"/>
      <c r="N31" s="405"/>
      <c r="O31" s="405"/>
      <c r="P31" s="405"/>
      <c r="Q31" s="405"/>
      <c r="R31" s="405"/>
      <c r="S31" s="405"/>
      <c r="T31" s="405"/>
      <c r="U31" s="277">
        <f t="shared" si="15"/>
        <v>0</v>
      </c>
      <c r="V31" s="105">
        <f t="shared" si="16"/>
        <v>0</v>
      </c>
      <c r="W31" s="58"/>
      <c r="X31" s="58"/>
      <c r="Y31" s="58"/>
      <c r="Z31" s="58">
        <v>1.6839999999999999</v>
      </c>
      <c r="AA31" s="58"/>
      <c r="AB31" s="314">
        <f t="shared" si="17"/>
        <v>1.6839999999999999</v>
      </c>
      <c r="AC31" s="44"/>
      <c r="AD31" s="44"/>
      <c r="AE31" s="44"/>
      <c r="AF31" s="44"/>
      <c r="AG31" s="44"/>
      <c r="AH31" s="44"/>
    </row>
    <row r="32" spans="1:34" s="45" customFormat="1" ht="25.15" customHeight="1" outlineLevel="1" x14ac:dyDescent="0.25">
      <c r="A32" s="209" t="s">
        <v>205</v>
      </c>
      <c r="B32" s="60" t="s">
        <v>209</v>
      </c>
      <c r="C32" s="113"/>
      <c r="D32" s="404"/>
      <c r="E32" s="380"/>
      <c r="F32" s="179">
        <v>2021</v>
      </c>
      <c r="G32" s="113">
        <v>2021</v>
      </c>
      <c r="H32" s="91">
        <v>1.389</v>
      </c>
      <c r="I32" s="58">
        <v>1.389</v>
      </c>
      <c r="J32" s="92">
        <v>1.389</v>
      </c>
      <c r="K32" s="124"/>
      <c r="L32" s="405"/>
      <c r="M32" s="405"/>
      <c r="N32" s="405"/>
      <c r="O32" s="405"/>
      <c r="P32" s="405"/>
      <c r="Q32" s="405"/>
      <c r="R32" s="405"/>
      <c r="S32" s="405"/>
      <c r="T32" s="405"/>
      <c r="U32" s="277">
        <f t="shared" si="15"/>
        <v>0</v>
      </c>
      <c r="V32" s="105">
        <f t="shared" si="16"/>
        <v>0</v>
      </c>
      <c r="W32" s="58"/>
      <c r="X32" s="58"/>
      <c r="Y32" s="58"/>
      <c r="Z32" s="58">
        <v>1.6839999999999999</v>
      </c>
      <c r="AA32" s="58"/>
      <c r="AB32" s="314">
        <f t="shared" si="17"/>
        <v>1.6839999999999999</v>
      </c>
      <c r="AC32" s="44"/>
      <c r="AD32" s="44"/>
      <c r="AE32" s="44"/>
      <c r="AF32" s="44"/>
      <c r="AG32" s="44"/>
      <c r="AH32" s="44"/>
    </row>
    <row r="33" spans="1:34" s="45" customFormat="1" ht="25.15" customHeight="1" outlineLevel="1" x14ac:dyDescent="0.25">
      <c r="A33" s="209" t="s">
        <v>206</v>
      </c>
      <c r="B33" s="60" t="s">
        <v>192</v>
      </c>
      <c r="C33" s="113"/>
      <c r="D33" s="404"/>
      <c r="E33" s="380">
        <v>2.7</v>
      </c>
      <c r="F33" s="179">
        <v>2022</v>
      </c>
      <c r="G33" s="113">
        <v>2022</v>
      </c>
      <c r="H33" s="91">
        <v>1.0740000000000001</v>
      </c>
      <c r="I33" s="58">
        <v>1.0740000000000001</v>
      </c>
      <c r="J33" s="92">
        <v>1.0740000000000001</v>
      </c>
      <c r="K33" s="124"/>
      <c r="L33" s="405"/>
      <c r="M33" s="405"/>
      <c r="N33" s="405"/>
      <c r="O33" s="405"/>
      <c r="P33" s="405"/>
      <c r="Q33" s="405"/>
      <c r="R33" s="405"/>
      <c r="S33" s="405"/>
      <c r="T33" s="405">
        <v>2.7</v>
      </c>
      <c r="U33" s="277">
        <f t="shared" si="15"/>
        <v>0</v>
      </c>
      <c r="V33" s="105">
        <f t="shared" si="16"/>
        <v>2.7</v>
      </c>
      <c r="W33" s="58"/>
      <c r="X33" s="58"/>
      <c r="Y33" s="58"/>
      <c r="Z33" s="58"/>
      <c r="AA33" s="58">
        <v>1.3779999999999999</v>
      </c>
      <c r="AB33" s="314">
        <f t="shared" si="17"/>
        <v>1.3779999999999999</v>
      </c>
      <c r="AC33" s="44"/>
      <c r="AD33" s="44"/>
      <c r="AE33" s="44"/>
      <c r="AF33" s="44"/>
      <c r="AG33" s="44"/>
      <c r="AH33" s="44"/>
    </row>
    <row r="34" spans="1:34" s="2" customFormat="1" ht="25.15" customHeight="1" outlineLevel="1" x14ac:dyDescent="0.25">
      <c r="A34" s="206" t="s">
        <v>39</v>
      </c>
      <c r="B34" s="97" t="s">
        <v>29</v>
      </c>
      <c r="C34" s="110"/>
      <c r="D34" s="373">
        <f>D35</f>
        <v>0</v>
      </c>
      <c r="E34" s="374">
        <f>E35</f>
        <v>0.998</v>
      </c>
      <c r="F34" s="176">
        <v>2021</v>
      </c>
      <c r="G34" s="110">
        <v>2022</v>
      </c>
      <c r="H34" s="135">
        <f t="shared" ref="H34:AB34" si="18">H35</f>
        <v>1.587</v>
      </c>
      <c r="I34" s="95">
        <f t="shared" si="18"/>
        <v>1.587</v>
      </c>
      <c r="J34" s="136">
        <f t="shared" si="18"/>
        <v>1.423</v>
      </c>
      <c r="K34" s="121">
        <f t="shared" si="18"/>
        <v>0</v>
      </c>
      <c r="L34" s="406">
        <f t="shared" si="18"/>
        <v>0</v>
      </c>
      <c r="M34" s="406">
        <f t="shared" si="18"/>
        <v>0</v>
      </c>
      <c r="N34" s="406">
        <f t="shared" si="18"/>
        <v>0</v>
      </c>
      <c r="O34" s="406">
        <f t="shared" si="18"/>
        <v>0</v>
      </c>
      <c r="P34" s="406">
        <f t="shared" si="18"/>
        <v>0</v>
      </c>
      <c r="Q34" s="406">
        <f t="shared" si="18"/>
        <v>0</v>
      </c>
      <c r="R34" s="406">
        <f t="shared" si="18"/>
        <v>0.54900000000000004</v>
      </c>
      <c r="S34" s="406">
        <f t="shared" si="18"/>
        <v>0</v>
      </c>
      <c r="T34" s="406">
        <f t="shared" si="18"/>
        <v>0.44900000000000001</v>
      </c>
      <c r="U34" s="105">
        <f t="shared" si="18"/>
        <v>0</v>
      </c>
      <c r="V34" s="105">
        <f t="shared" si="18"/>
        <v>0.998</v>
      </c>
      <c r="W34" s="95">
        <f t="shared" si="18"/>
        <v>0</v>
      </c>
      <c r="X34" s="95">
        <f t="shared" si="18"/>
        <v>0</v>
      </c>
      <c r="Y34" s="95">
        <f t="shared" si="18"/>
        <v>0</v>
      </c>
      <c r="Z34" s="95">
        <f t="shared" si="18"/>
        <v>1.024</v>
      </c>
      <c r="AA34" s="95">
        <f t="shared" si="18"/>
        <v>0.74199999999999999</v>
      </c>
      <c r="AB34" s="313">
        <f t="shared" si="18"/>
        <v>1.766</v>
      </c>
      <c r="AC34" s="10"/>
      <c r="AD34" s="10"/>
      <c r="AE34" s="10"/>
      <c r="AF34" s="10"/>
      <c r="AG34" s="10"/>
      <c r="AH34" s="10"/>
    </row>
    <row r="35" spans="1:34" s="2" customFormat="1" ht="25.15" customHeight="1" outlineLevel="1" x14ac:dyDescent="0.25">
      <c r="A35" s="208" t="s">
        <v>194</v>
      </c>
      <c r="B35" s="77" t="s">
        <v>179</v>
      </c>
      <c r="C35" s="114"/>
      <c r="D35" s="381">
        <f>SUM(D36:D37)</f>
        <v>0</v>
      </c>
      <c r="E35" s="382">
        <f>SUM(E36:E37)</f>
        <v>0.998</v>
      </c>
      <c r="F35" s="180">
        <v>2021</v>
      </c>
      <c r="G35" s="114">
        <v>2022</v>
      </c>
      <c r="H35" s="141">
        <f t="shared" ref="H35:AB35" si="19">SUM(H36:H37)</f>
        <v>1.587</v>
      </c>
      <c r="I35" s="78">
        <f t="shared" si="19"/>
        <v>1.587</v>
      </c>
      <c r="J35" s="142">
        <f t="shared" si="19"/>
        <v>1.423</v>
      </c>
      <c r="K35" s="125">
        <f t="shared" si="19"/>
        <v>0</v>
      </c>
      <c r="L35" s="407">
        <f t="shared" si="19"/>
        <v>0</v>
      </c>
      <c r="M35" s="407">
        <f t="shared" si="19"/>
        <v>0</v>
      </c>
      <c r="N35" s="407">
        <f t="shared" si="19"/>
        <v>0</v>
      </c>
      <c r="O35" s="407">
        <f t="shared" si="19"/>
        <v>0</v>
      </c>
      <c r="P35" s="407">
        <f t="shared" si="19"/>
        <v>0</v>
      </c>
      <c r="Q35" s="407">
        <f t="shared" si="19"/>
        <v>0</v>
      </c>
      <c r="R35" s="407">
        <f t="shared" si="19"/>
        <v>0.54900000000000004</v>
      </c>
      <c r="S35" s="407">
        <f t="shared" si="19"/>
        <v>0</v>
      </c>
      <c r="T35" s="407">
        <f t="shared" si="19"/>
        <v>0.44900000000000001</v>
      </c>
      <c r="U35" s="105">
        <f t="shared" si="19"/>
        <v>0</v>
      </c>
      <c r="V35" s="105">
        <f t="shared" si="19"/>
        <v>0.998</v>
      </c>
      <c r="W35" s="78">
        <f t="shared" si="19"/>
        <v>0</v>
      </c>
      <c r="X35" s="78">
        <f t="shared" si="19"/>
        <v>0</v>
      </c>
      <c r="Y35" s="78">
        <f t="shared" si="19"/>
        <v>0</v>
      </c>
      <c r="Z35" s="78">
        <f t="shared" si="19"/>
        <v>1.024</v>
      </c>
      <c r="AA35" s="78">
        <f t="shared" si="19"/>
        <v>0.74199999999999999</v>
      </c>
      <c r="AB35" s="313">
        <f t="shared" si="19"/>
        <v>1.766</v>
      </c>
      <c r="AC35" s="10"/>
      <c r="AD35" s="10"/>
      <c r="AE35" s="10"/>
      <c r="AF35" s="10"/>
      <c r="AG35" s="10"/>
      <c r="AH35" s="10"/>
    </row>
    <row r="36" spans="1:34" s="45" customFormat="1" ht="42" customHeight="1" outlineLevel="1" x14ac:dyDescent="0.25">
      <c r="A36" s="210" t="s">
        <v>195</v>
      </c>
      <c r="B36" s="60" t="s">
        <v>196</v>
      </c>
      <c r="C36" s="113"/>
      <c r="D36" s="383"/>
      <c r="E36" s="384">
        <v>0.54900000000000004</v>
      </c>
      <c r="F36" s="255">
        <v>2021</v>
      </c>
      <c r="G36" s="256">
        <v>2021</v>
      </c>
      <c r="H36" s="254">
        <v>0.84499999999999997</v>
      </c>
      <c r="I36" s="257">
        <v>0.84499999999999997</v>
      </c>
      <c r="J36" s="258">
        <v>0.84499999999999997</v>
      </c>
      <c r="K36" s="259"/>
      <c r="L36" s="408"/>
      <c r="M36" s="408"/>
      <c r="N36" s="408"/>
      <c r="O36" s="408"/>
      <c r="P36" s="408"/>
      <c r="Q36" s="408"/>
      <c r="R36" s="408">
        <v>0.54900000000000004</v>
      </c>
      <c r="S36" s="408"/>
      <c r="T36" s="408"/>
      <c r="U36" s="278">
        <f t="shared" ref="U36:U37" si="20">K36+M36+O36+Q36+S36</f>
        <v>0</v>
      </c>
      <c r="V36" s="188">
        <f t="shared" ref="V36:V37" si="21">L36+N36+P36+R36+T36</f>
        <v>0.54900000000000004</v>
      </c>
      <c r="W36" s="257"/>
      <c r="X36" s="257"/>
      <c r="Y36" s="257"/>
      <c r="Z36" s="257">
        <v>1.024</v>
      </c>
      <c r="AA36" s="257"/>
      <c r="AB36" s="315">
        <f t="shared" ref="AB36:AB37" si="22">SUM(W36:AA36)</f>
        <v>1.024</v>
      </c>
      <c r="AC36" s="44"/>
      <c r="AD36" s="44"/>
      <c r="AE36" s="44"/>
      <c r="AF36" s="44"/>
      <c r="AG36" s="44"/>
      <c r="AH36" s="44"/>
    </row>
    <row r="37" spans="1:34" s="45" customFormat="1" ht="40.5" customHeight="1" outlineLevel="1" x14ac:dyDescent="0.25">
      <c r="A37" s="210" t="s">
        <v>197</v>
      </c>
      <c r="B37" s="60" t="s">
        <v>198</v>
      </c>
      <c r="C37" s="113"/>
      <c r="D37" s="383"/>
      <c r="E37" s="384">
        <v>0.44900000000000001</v>
      </c>
      <c r="F37" s="255">
        <v>2022</v>
      </c>
      <c r="G37" s="256">
        <v>2022</v>
      </c>
      <c r="H37" s="254">
        <v>0.74199999999999999</v>
      </c>
      <c r="I37" s="257">
        <v>0.74199999999999999</v>
      </c>
      <c r="J37" s="258">
        <v>0.57799999999999996</v>
      </c>
      <c r="K37" s="259"/>
      <c r="L37" s="408"/>
      <c r="M37" s="408"/>
      <c r="N37" s="408"/>
      <c r="O37" s="408"/>
      <c r="P37" s="408"/>
      <c r="Q37" s="408"/>
      <c r="R37" s="408"/>
      <c r="S37" s="408"/>
      <c r="T37" s="408">
        <v>0.44900000000000001</v>
      </c>
      <c r="U37" s="278">
        <f t="shared" si="20"/>
        <v>0</v>
      </c>
      <c r="V37" s="188">
        <f t="shared" si="21"/>
        <v>0.44900000000000001</v>
      </c>
      <c r="W37" s="257"/>
      <c r="X37" s="257"/>
      <c r="Y37" s="257"/>
      <c r="Z37" s="257"/>
      <c r="AA37" s="257">
        <v>0.74199999999999999</v>
      </c>
      <c r="AB37" s="315">
        <f t="shared" si="22"/>
        <v>0.74199999999999999</v>
      </c>
      <c r="AC37" s="44"/>
      <c r="AD37" s="44"/>
      <c r="AE37" s="44"/>
      <c r="AF37" s="44"/>
      <c r="AG37" s="44"/>
      <c r="AH37" s="44"/>
    </row>
    <row r="38" spans="1:34" s="2" customFormat="1" ht="25.15" customHeight="1" outlineLevel="1" x14ac:dyDescent="0.25">
      <c r="A38" s="206" t="s">
        <v>40</v>
      </c>
      <c r="B38" s="99" t="s">
        <v>58</v>
      </c>
      <c r="C38" s="110"/>
      <c r="D38" s="373">
        <f t="shared" ref="D38:E40" si="23">D39</f>
        <v>0</v>
      </c>
      <c r="E38" s="374">
        <f t="shared" si="23"/>
        <v>3.2</v>
      </c>
      <c r="F38" s="176">
        <v>2022</v>
      </c>
      <c r="G38" s="110">
        <v>2022</v>
      </c>
      <c r="H38" s="135">
        <f t="shared" ref="H38:W38" si="24">H39</f>
        <v>10.821</v>
      </c>
      <c r="I38" s="95">
        <f t="shared" si="24"/>
        <v>10.821</v>
      </c>
      <c r="J38" s="136">
        <f t="shared" si="24"/>
        <v>10.821</v>
      </c>
      <c r="K38" s="121">
        <f t="shared" si="24"/>
        <v>0</v>
      </c>
      <c r="L38" s="406">
        <f t="shared" si="24"/>
        <v>0</v>
      </c>
      <c r="M38" s="406">
        <f t="shared" si="24"/>
        <v>0</v>
      </c>
      <c r="N38" s="406">
        <f t="shared" si="24"/>
        <v>0</v>
      </c>
      <c r="O38" s="406">
        <f t="shared" si="24"/>
        <v>0</v>
      </c>
      <c r="P38" s="406">
        <f t="shared" si="24"/>
        <v>0</v>
      </c>
      <c r="Q38" s="406">
        <f t="shared" si="24"/>
        <v>0</v>
      </c>
      <c r="R38" s="406">
        <f t="shared" si="24"/>
        <v>0</v>
      </c>
      <c r="S38" s="406">
        <f t="shared" si="24"/>
        <v>0</v>
      </c>
      <c r="T38" s="406">
        <f t="shared" si="24"/>
        <v>3.2</v>
      </c>
      <c r="U38" s="105">
        <f t="shared" si="24"/>
        <v>0</v>
      </c>
      <c r="V38" s="105">
        <f t="shared" si="24"/>
        <v>3.2</v>
      </c>
      <c r="W38" s="95">
        <f t="shared" si="24"/>
        <v>0</v>
      </c>
      <c r="X38" s="95">
        <f t="shared" ref="X38:AA39" si="25">X39</f>
        <v>0</v>
      </c>
      <c r="Y38" s="95">
        <f t="shared" si="25"/>
        <v>0</v>
      </c>
      <c r="Z38" s="95">
        <f t="shared" si="25"/>
        <v>0</v>
      </c>
      <c r="AA38" s="95">
        <f t="shared" si="25"/>
        <v>13.888</v>
      </c>
      <c r="AB38" s="314">
        <f>AB39</f>
        <v>13.888</v>
      </c>
      <c r="AC38" s="10"/>
      <c r="AD38" s="10"/>
      <c r="AE38" s="10"/>
      <c r="AF38" s="10"/>
      <c r="AG38" s="10"/>
      <c r="AH38" s="10"/>
    </row>
    <row r="39" spans="1:34" s="2" customFormat="1" ht="25.15" customHeight="1" x14ac:dyDescent="0.25">
      <c r="A39" s="206" t="s">
        <v>41</v>
      </c>
      <c r="B39" s="97" t="s">
        <v>31</v>
      </c>
      <c r="C39" s="111"/>
      <c r="D39" s="375">
        <f t="shared" si="23"/>
        <v>0</v>
      </c>
      <c r="E39" s="376">
        <f t="shared" si="23"/>
        <v>3.2</v>
      </c>
      <c r="F39" s="177">
        <v>2022</v>
      </c>
      <c r="G39" s="111">
        <v>2022</v>
      </c>
      <c r="H39" s="137">
        <f>H40</f>
        <v>10.821</v>
      </c>
      <c r="I39" s="98">
        <f t="shared" ref="I39:T39" si="26">I40</f>
        <v>10.821</v>
      </c>
      <c r="J39" s="138">
        <f t="shared" si="26"/>
        <v>10.821</v>
      </c>
      <c r="K39" s="122">
        <f t="shared" si="26"/>
        <v>0</v>
      </c>
      <c r="L39" s="409">
        <f t="shared" si="26"/>
        <v>0</v>
      </c>
      <c r="M39" s="409">
        <f t="shared" si="26"/>
        <v>0</v>
      </c>
      <c r="N39" s="409">
        <f t="shared" si="26"/>
        <v>0</v>
      </c>
      <c r="O39" s="409">
        <f t="shared" si="26"/>
        <v>0</v>
      </c>
      <c r="P39" s="409">
        <f t="shared" si="26"/>
        <v>0</v>
      </c>
      <c r="Q39" s="409">
        <f t="shared" si="26"/>
        <v>0</v>
      </c>
      <c r="R39" s="409">
        <f t="shared" si="26"/>
        <v>0</v>
      </c>
      <c r="S39" s="409">
        <f t="shared" si="26"/>
        <v>0</v>
      </c>
      <c r="T39" s="409">
        <f t="shared" si="26"/>
        <v>3.2</v>
      </c>
      <c r="U39" s="105">
        <f t="shared" ref="U39:W40" si="27">U40</f>
        <v>0</v>
      </c>
      <c r="V39" s="105">
        <f t="shared" si="27"/>
        <v>3.2</v>
      </c>
      <c r="W39" s="98">
        <f t="shared" si="27"/>
        <v>0</v>
      </c>
      <c r="X39" s="98">
        <f t="shared" si="25"/>
        <v>0</v>
      </c>
      <c r="Y39" s="98">
        <f t="shared" si="25"/>
        <v>0</v>
      </c>
      <c r="Z39" s="98">
        <f t="shared" si="25"/>
        <v>0</v>
      </c>
      <c r="AA39" s="98">
        <f t="shared" si="25"/>
        <v>13.888</v>
      </c>
      <c r="AB39" s="314">
        <f>AB40</f>
        <v>13.888</v>
      </c>
      <c r="AC39" s="10"/>
      <c r="AD39" s="10"/>
      <c r="AE39" s="10"/>
      <c r="AF39" s="10"/>
      <c r="AG39" s="10"/>
      <c r="AH39" s="10"/>
    </row>
    <row r="40" spans="1:34" s="45" customFormat="1" ht="25.15" customHeight="1" x14ac:dyDescent="0.25">
      <c r="A40" s="211" t="s">
        <v>199</v>
      </c>
      <c r="B40" s="77" t="s">
        <v>179</v>
      </c>
      <c r="C40" s="112"/>
      <c r="D40" s="377">
        <f t="shared" si="23"/>
        <v>0</v>
      </c>
      <c r="E40" s="378">
        <f t="shared" si="23"/>
        <v>3.2</v>
      </c>
      <c r="F40" s="178">
        <v>2022</v>
      </c>
      <c r="G40" s="112">
        <v>2022</v>
      </c>
      <c r="H40" s="139">
        <f>H41</f>
        <v>10.821</v>
      </c>
      <c r="I40" s="79">
        <f t="shared" ref="I40:T40" si="28">I41</f>
        <v>10.821</v>
      </c>
      <c r="J40" s="140">
        <f t="shared" si="28"/>
        <v>10.821</v>
      </c>
      <c r="K40" s="123">
        <f t="shared" si="28"/>
        <v>0</v>
      </c>
      <c r="L40" s="410">
        <f t="shared" si="28"/>
        <v>0</v>
      </c>
      <c r="M40" s="410">
        <f t="shared" si="28"/>
        <v>0</v>
      </c>
      <c r="N40" s="410">
        <f t="shared" si="28"/>
        <v>0</v>
      </c>
      <c r="O40" s="410">
        <f t="shared" si="28"/>
        <v>0</v>
      </c>
      <c r="P40" s="410">
        <f t="shared" si="28"/>
        <v>0</v>
      </c>
      <c r="Q40" s="410">
        <f t="shared" si="28"/>
        <v>0</v>
      </c>
      <c r="R40" s="410">
        <f t="shared" si="28"/>
        <v>0</v>
      </c>
      <c r="S40" s="410">
        <f t="shared" si="28"/>
        <v>0</v>
      </c>
      <c r="T40" s="410">
        <f t="shared" si="28"/>
        <v>3.2</v>
      </c>
      <c r="U40" s="105">
        <f t="shared" si="27"/>
        <v>0</v>
      </c>
      <c r="V40" s="105">
        <f t="shared" si="27"/>
        <v>3.2</v>
      </c>
      <c r="W40" s="79">
        <f t="shared" si="27"/>
        <v>0</v>
      </c>
      <c r="X40" s="79">
        <f>X41</f>
        <v>0</v>
      </c>
      <c r="Y40" s="79">
        <f>Y41</f>
        <v>0</v>
      </c>
      <c r="Z40" s="79">
        <f>Z41</f>
        <v>0</v>
      </c>
      <c r="AA40" s="79">
        <f>AA41</f>
        <v>13.888</v>
      </c>
      <c r="AB40" s="314">
        <f>AB41</f>
        <v>13.888</v>
      </c>
      <c r="AC40" s="44"/>
      <c r="AD40" s="44"/>
      <c r="AE40" s="44"/>
      <c r="AF40" s="44"/>
      <c r="AG40" s="44"/>
      <c r="AH40" s="44"/>
    </row>
    <row r="41" spans="1:34" s="2" customFormat="1" ht="36" customHeight="1" outlineLevel="1" x14ac:dyDescent="0.25">
      <c r="A41" s="212" t="s">
        <v>200</v>
      </c>
      <c r="B41" s="61" t="s">
        <v>202</v>
      </c>
      <c r="C41" s="539"/>
      <c r="D41" s="540"/>
      <c r="E41" s="541">
        <v>3.2</v>
      </c>
      <c r="F41" s="542">
        <v>2022</v>
      </c>
      <c r="G41" s="543">
        <v>2022</v>
      </c>
      <c r="H41" s="536">
        <v>10.821</v>
      </c>
      <c r="I41" s="532">
        <v>10.821</v>
      </c>
      <c r="J41" s="537">
        <v>10.821</v>
      </c>
      <c r="K41" s="538"/>
      <c r="L41" s="533"/>
      <c r="M41" s="533"/>
      <c r="N41" s="533"/>
      <c r="O41" s="533"/>
      <c r="P41" s="533"/>
      <c r="Q41" s="533"/>
      <c r="R41" s="533"/>
      <c r="S41" s="533"/>
      <c r="T41" s="533">
        <v>3.2</v>
      </c>
      <c r="U41" s="534">
        <f t="shared" ref="U41" si="29">K41+M41+O41+Q41+S41</f>
        <v>0</v>
      </c>
      <c r="V41" s="534">
        <f t="shared" ref="V41" si="30">L41+N41+P41+R41+T41</f>
        <v>3.2</v>
      </c>
      <c r="W41" s="532"/>
      <c r="X41" s="532"/>
      <c r="Y41" s="532"/>
      <c r="Z41" s="532"/>
      <c r="AA41" s="532">
        <v>13.888</v>
      </c>
      <c r="AB41" s="530">
        <f>SUM(W41:AA42)</f>
        <v>13.888</v>
      </c>
      <c r="AC41" s="10"/>
      <c r="AD41" s="10"/>
      <c r="AE41" s="10"/>
      <c r="AF41" s="10"/>
      <c r="AG41" s="10"/>
      <c r="AH41" s="10"/>
    </row>
    <row r="42" spans="1:34" s="26" customFormat="1" ht="40.9" customHeight="1" outlineLevel="1" x14ac:dyDescent="0.25">
      <c r="A42" s="212" t="s">
        <v>201</v>
      </c>
      <c r="B42" s="61" t="s">
        <v>203</v>
      </c>
      <c r="C42" s="539"/>
      <c r="D42" s="540"/>
      <c r="E42" s="541"/>
      <c r="F42" s="542"/>
      <c r="G42" s="543"/>
      <c r="H42" s="536"/>
      <c r="I42" s="532"/>
      <c r="J42" s="537"/>
      <c r="K42" s="538"/>
      <c r="L42" s="533"/>
      <c r="M42" s="533"/>
      <c r="N42" s="533"/>
      <c r="O42" s="533"/>
      <c r="P42" s="533"/>
      <c r="Q42" s="533"/>
      <c r="R42" s="533"/>
      <c r="S42" s="533"/>
      <c r="T42" s="533"/>
      <c r="U42" s="535"/>
      <c r="V42" s="535"/>
      <c r="W42" s="532"/>
      <c r="X42" s="532"/>
      <c r="Y42" s="532"/>
      <c r="Z42" s="532"/>
      <c r="AA42" s="532"/>
      <c r="AB42" s="531"/>
      <c r="AC42" s="25"/>
      <c r="AD42" s="25"/>
      <c r="AE42" s="25"/>
      <c r="AF42" s="25"/>
      <c r="AG42" s="25"/>
      <c r="AH42" s="25"/>
    </row>
    <row r="43" spans="1:34" s="2" customFormat="1" ht="25.15" customHeight="1" x14ac:dyDescent="0.25">
      <c r="A43" s="206" t="s">
        <v>42</v>
      </c>
      <c r="B43" s="100" t="s">
        <v>32</v>
      </c>
      <c r="C43" s="110"/>
      <c r="D43" s="385">
        <f>D44</f>
        <v>22.640000000000008</v>
      </c>
      <c r="E43" s="386">
        <f>E44</f>
        <v>0</v>
      </c>
      <c r="F43" s="176">
        <v>2018</v>
      </c>
      <c r="G43" s="110">
        <v>2021</v>
      </c>
      <c r="H43" s="143">
        <f>H44</f>
        <v>64.507000000000019</v>
      </c>
      <c r="I43" s="101">
        <f>I44</f>
        <v>64.507000000000019</v>
      </c>
      <c r="J43" s="144">
        <f t="shared" ref="J43:AB43" si="31">J44</f>
        <v>64.507000000000019</v>
      </c>
      <c r="K43" s="126">
        <f t="shared" si="31"/>
        <v>1.35</v>
      </c>
      <c r="L43" s="411">
        <f t="shared" si="31"/>
        <v>0</v>
      </c>
      <c r="M43" s="411">
        <f t="shared" si="31"/>
        <v>8.31</v>
      </c>
      <c r="N43" s="411">
        <f t="shared" si="31"/>
        <v>0</v>
      </c>
      <c r="O43" s="411">
        <f t="shared" si="31"/>
        <v>10.500000000000002</v>
      </c>
      <c r="P43" s="411">
        <f t="shared" si="31"/>
        <v>0</v>
      </c>
      <c r="Q43" s="411">
        <f t="shared" si="31"/>
        <v>2.4800000000000004</v>
      </c>
      <c r="R43" s="411">
        <f t="shared" si="31"/>
        <v>0</v>
      </c>
      <c r="S43" s="411">
        <f t="shared" si="31"/>
        <v>0</v>
      </c>
      <c r="T43" s="411">
        <f t="shared" si="31"/>
        <v>0</v>
      </c>
      <c r="U43" s="106">
        <f t="shared" si="31"/>
        <v>22.640000000000008</v>
      </c>
      <c r="V43" s="106">
        <f t="shared" si="31"/>
        <v>0</v>
      </c>
      <c r="W43" s="101">
        <f t="shared" si="31"/>
        <v>23.304000000000002</v>
      </c>
      <c r="X43" s="101">
        <f t="shared" si="31"/>
        <v>15.742999999999999</v>
      </c>
      <c r="Y43" s="101">
        <f t="shared" si="31"/>
        <v>23.136999999999997</v>
      </c>
      <c r="Z43" s="101">
        <f t="shared" si="31"/>
        <v>6.5819999999999999</v>
      </c>
      <c r="AA43" s="101">
        <f t="shared" si="31"/>
        <v>2.669</v>
      </c>
      <c r="AB43" s="316">
        <f t="shared" si="31"/>
        <v>71.435000000000002</v>
      </c>
      <c r="AC43" s="30"/>
      <c r="AD43" s="10"/>
      <c r="AE43" s="10"/>
      <c r="AF43" s="10"/>
      <c r="AG43" s="10"/>
      <c r="AH43" s="10"/>
    </row>
    <row r="44" spans="1:34" s="2" customFormat="1" ht="25.15" customHeight="1" outlineLevel="3" x14ac:dyDescent="0.25">
      <c r="A44" s="213" t="s">
        <v>43</v>
      </c>
      <c r="B44" s="102" t="s">
        <v>33</v>
      </c>
      <c r="C44" s="111"/>
      <c r="D44" s="387">
        <f>D45+D57</f>
        <v>22.640000000000008</v>
      </c>
      <c r="E44" s="388">
        <f>E45+E57</f>
        <v>0</v>
      </c>
      <c r="F44" s="177">
        <v>2018</v>
      </c>
      <c r="G44" s="111">
        <v>2021</v>
      </c>
      <c r="H44" s="145">
        <f t="shared" ref="H44:AB44" si="32">H45+H57</f>
        <v>64.507000000000019</v>
      </c>
      <c r="I44" s="103">
        <f t="shared" si="32"/>
        <v>64.507000000000019</v>
      </c>
      <c r="J44" s="146">
        <f t="shared" si="32"/>
        <v>64.507000000000019</v>
      </c>
      <c r="K44" s="127">
        <f t="shared" si="32"/>
        <v>1.35</v>
      </c>
      <c r="L44" s="412">
        <f t="shared" si="32"/>
        <v>0</v>
      </c>
      <c r="M44" s="412">
        <f t="shared" si="32"/>
        <v>8.31</v>
      </c>
      <c r="N44" s="412">
        <f t="shared" si="32"/>
        <v>0</v>
      </c>
      <c r="O44" s="412">
        <f t="shared" si="32"/>
        <v>10.500000000000002</v>
      </c>
      <c r="P44" s="412">
        <f t="shared" si="32"/>
        <v>0</v>
      </c>
      <c r="Q44" s="412">
        <f t="shared" si="32"/>
        <v>2.4800000000000004</v>
      </c>
      <c r="R44" s="412">
        <f t="shared" si="32"/>
        <v>0</v>
      </c>
      <c r="S44" s="412">
        <f t="shared" si="32"/>
        <v>0</v>
      </c>
      <c r="T44" s="412">
        <f t="shared" si="32"/>
        <v>0</v>
      </c>
      <c r="U44" s="107">
        <f t="shared" si="32"/>
        <v>22.640000000000008</v>
      </c>
      <c r="V44" s="107">
        <f t="shared" si="32"/>
        <v>0</v>
      </c>
      <c r="W44" s="103">
        <f t="shared" si="32"/>
        <v>23.304000000000002</v>
      </c>
      <c r="X44" s="103">
        <f t="shared" si="32"/>
        <v>15.742999999999999</v>
      </c>
      <c r="Y44" s="103">
        <f t="shared" si="32"/>
        <v>23.136999999999997</v>
      </c>
      <c r="Z44" s="103">
        <f t="shared" si="32"/>
        <v>6.5819999999999999</v>
      </c>
      <c r="AA44" s="103">
        <f t="shared" si="32"/>
        <v>2.669</v>
      </c>
      <c r="AB44" s="317">
        <f t="shared" si="32"/>
        <v>71.435000000000002</v>
      </c>
      <c r="AC44" s="10"/>
      <c r="AD44" s="10"/>
      <c r="AE44" s="10"/>
      <c r="AF44" s="10"/>
      <c r="AG44" s="10"/>
      <c r="AH44" s="10"/>
    </row>
    <row r="45" spans="1:34" s="45" customFormat="1" ht="25.15" customHeight="1" outlineLevel="3" x14ac:dyDescent="0.25">
      <c r="A45" s="208" t="s">
        <v>111</v>
      </c>
      <c r="B45" s="77" t="s">
        <v>179</v>
      </c>
      <c r="C45" s="114"/>
      <c r="D45" s="389">
        <f>SUM(D46:D56)</f>
        <v>5.89</v>
      </c>
      <c r="E45" s="390">
        <f>SUM(E46:E56)</f>
        <v>0</v>
      </c>
      <c r="F45" s="180">
        <v>2018</v>
      </c>
      <c r="G45" s="114">
        <v>2021</v>
      </c>
      <c r="H45" s="147">
        <f t="shared" ref="H45:AB45" si="33">SUM(H46:H56)</f>
        <v>22.045000000000005</v>
      </c>
      <c r="I45" s="80">
        <f t="shared" si="33"/>
        <v>22.045000000000005</v>
      </c>
      <c r="J45" s="148">
        <f t="shared" si="33"/>
        <v>22.045000000000005</v>
      </c>
      <c r="K45" s="125">
        <f t="shared" si="33"/>
        <v>1.35</v>
      </c>
      <c r="L45" s="407">
        <f t="shared" si="33"/>
        <v>0</v>
      </c>
      <c r="M45" s="407">
        <f t="shared" si="33"/>
        <v>1.85</v>
      </c>
      <c r="N45" s="407">
        <f t="shared" si="33"/>
        <v>0</v>
      </c>
      <c r="O45" s="407">
        <f t="shared" si="33"/>
        <v>1.6400000000000001</v>
      </c>
      <c r="P45" s="407">
        <f t="shared" si="33"/>
        <v>0</v>
      </c>
      <c r="Q45" s="407">
        <f t="shared" si="33"/>
        <v>1.05</v>
      </c>
      <c r="R45" s="407">
        <f t="shared" si="33"/>
        <v>0</v>
      </c>
      <c r="S45" s="407">
        <f t="shared" si="33"/>
        <v>0</v>
      </c>
      <c r="T45" s="407">
        <f t="shared" si="33"/>
        <v>0</v>
      </c>
      <c r="U45" s="105">
        <f t="shared" si="33"/>
        <v>5.89</v>
      </c>
      <c r="V45" s="105">
        <f t="shared" si="33"/>
        <v>0</v>
      </c>
      <c r="W45" s="78">
        <f t="shared" si="33"/>
        <v>9.027000000000001</v>
      </c>
      <c r="X45" s="78">
        <f t="shared" si="33"/>
        <v>3.181</v>
      </c>
      <c r="Y45" s="78">
        <f t="shared" si="33"/>
        <v>10.194999999999999</v>
      </c>
      <c r="Z45" s="78">
        <f t="shared" si="33"/>
        <v>1.9039999999999999</v>
      </c>
      <c r="AA45" s="78">
        <f t="shared" si="33"/>
        <v>0</v>
      </c>
      <c r="AB45" s="313">
        <f t="shared" si="33"/>
        <v>24.306999999999995</v>
      </c>
      <c r="AC45" s="44">
        <f>10604+54232</f>
        <v>64836</v>
      </c>
      <c r="AD45" s="44"/>
      <c r="AE45" s="44"/>
      <c r="AF45" s="44"/>
      <c r="AG45" s="44"/>
      <c r="AH45" s="44"/>
    </row>
    <row r="46" spans="1:34" s="2" customFormat="1" ht="45.75" customHeight="1" outlineLevel="3" x14ac:dyDescent="0.25">
      <c r="A46" s="209" t="s">
        <v>415</v>
      </c>
      <c r="B46" s="419" t="s">
        <v>250</v>
      </c>
      <c r="C46" s="420"/>
      <c r="D46" s="391">
        <v>0.8</v>
      </c>
      <c r="E46" s="392"/>
      <c r="F46" s="421">
        <v>2020</v>
      </c>
      <c r="G46" s="420">
        <v>2020</v>
      </c>
      <c r="H46" s="422">
        <v>7.6680000000000001</v>
      </c>
      <c r="I46" s="413">
        <v>7.6680000000000001</v>
      </c>
      <c r="J46" s="392">
        <v>7.6680000000000001</v>
      </c>
      <c r="K46" s="423"/>
      <c r="L46" s="413"/>
      <c r="M46" s="413"/>
      <c r="N46" s="413"/>
      <c r="O46" s="413">
        <v>0.8</v>
      </c>
      <c r="P46" s="413"/>
      <c r="Q46" s="413"/>
      <c r="R46" s="413"/>
      <c r="S46" s="413"/>
      <c r="T46" s="413"/>
      <c r="U46" s="427">
        <f>K46+M46+O46+Q46+S46</f>
        <v>0.8</v>
      </c>
      <c r="V46" s="427">
        <f>L46+N46+P46+R46+T46</f>
        <v>0</v>
      </c>
      <c r="W46" s="405"/>
      <c r="X46" s="405"/>
      <c r="Y46" s="405">
        <v>8.7759999999999998</v>
      </c>
      <c r="Z46" s="405"/>
      <c r="AA46" s="405"/>
      <c r="AB46" s="428">
        <f>SUM(W46:AA46)</f>
        <v>8.7759999999999998</v>
      </c>
      <c r="AC46" s="14"/>
      <c r="AD46" s="12"/>
      <c r="AE46" s="12"/>
      <c r="AF46" s="12"/>
      <c r="AG46" s="10"/>
      <c r="AH46" s="10"/>
    </row>
    <row r="47" spans="1:34" s="288" customFormat="1" ht="34.9" customHeight="1" outlineLevel="3" x14ac:dyDescent="0.25">
      <c r="A47" s="209" t="s">
        <v>210</v>
      </c>
      <c r="B47" s="65" t="s">
        <v>519</v>
      </c>
      <c r="C47" s="424"/>
      <c r="D47" s="393">
        <v>0.8</v>
      </c>
      <c r="E47" s="394"/>
      <c r="F47" s="425">
        <v>2018</v>
      </c>
      <c r="G47" s="426">
        <v>2018</v>
      </c>
      <c r="H47" s="397">
        <v>1.034</v>
      </c>
      <c r="I47" s="414">
        <v>1.034</v>
      </c>
      <c r="J47" s="394">
        <v>1.034</v>
      </c>
      <c r="K47" s="393">
        <v>0.8</v>
      </c>
      <c r="L47" s="414"/>
      <c r="M47" s="414"/>
      <c r="N47" s="414"/>
      <c r="O47" s="414"/>
      <c r="P47" s="414"/>
      <c r="Q47" s="414"/>
      <c r="R47" s="414"/>
      <c r="S47" s="414"/>
      <c r="T47" s="414"/>
      <c r="U47" s="105">
        <f t="shared" ref="U47" si="34">K47+M47+O47+Q47+S47</f>
        <v>0.8</v>
      </c>
      <c r="V47" s="105">
        <f t="shared" ref="V47" si="35">L47+N47+P47+R47+T47</f>
        <v>0</v>
      </c>
      <c r="W47" s="58">
        <v>1.08</v>
      </c>
      <c r="X47" s="58"/>
      <c r="Y47" s="58"/>
      <c r="Z47" s="58"/>
      <c r="AA47" s="58"/>
      <c r="AB47" s="314">
        <f t="shared" ref="AB47" si="36">SUM(W47:AA47)</f>
        <v>1.08</v>
      </c>
      <c r="AC47" s="14"/>
      <c r="AD47" s="12"/>
      <c r="AE47" s="12"/>
      <c r="AF47" s="12"/>
      <c r="AG47" s="289"/>
      <c r="AH47" s="289"/>
    </row>
    <row r="48" spans="1:34" s="2" customFormat="1" ht="34.9" customHeight="1" outlineLevel="3" x14ac:dyDescent="0.25">
      <c r="A48" s="209" t="s">
        <v>211</v>
      </c>
      <c r="B48" s="63" t="s">
        <v>283</v>
      </c>
      <c r="C48" s="171"/>
      <c r="D48" s="393">
        <v>0.8</v>
      </c>
      <c r="E48" s="394"/>
      <c r="F48" s="181">
        <v>2019</v>
      </c>
      <c r="G48" s="115">
        <v>2019</v>
      </c>
      <c r="H48" s="149">
        <v>1.034</v>
      </c>
      <c r="I48" s="64">
        <v>1.034</v>
      </c>
      <c r="J48" s="150">
        <v>1.034</v>
      </c>
      <c r="K48" s="128"/>
      <c r="L48" s="415"/>
      <c r="M48" s="416">
        <v>0.8</v>
      </c>
      <c r="N48" s="414"/>
      <c r="O48" s="414"/>
      <c r="P48" s="414"/>
      <c r="Q48" s="417"/>
      <c r="R48" s="414"/>
      <c r="S48" s="414"/>
      <c r="T48" s="414"/>
      <c r="U48" s="105">
        <f t="shared" ref="U48:U56" si="37">K48+M48+O48+Q48+S48</f>
        <v>0.8</v>
      </c>
      <c r="V48" s="105">
        <f t="shared" ref="V48:V56" si="38">L48+N48+P48+R48+T48</f>
        <v>0</v>
      </c>
      <c r="W48" s="58"/>
      <c r="X48" s="58">
        <v>1.1259999999999999</v>
      </c>
      <c r="Y48" s="58"/>
      <c r="Z48" s="58"/>
      <c r="AA48" s="58"/>
      <c r="AB48" s="314">
        <f t="shared" ref="AB48:AB56" si="39">SUM(W48:AA48)</f>
        <v>1.1259999999999999</v>
      </c>
      <c r="AC48" s="14"/>
      <c r="AD48" s="12"/>
      <c r="AE48" s="12"/>
      <c r="AF48" s="12"/>
      <c r="AG48" s="10"/>
      <c r="AH48" s="10"/>
    </row>
    <row r="49" spans="1:34" s="2" customFormat="1" ht="34.9" customHeight="1" outlineLevel="3" x14ac:dyDescent="0.25">
      <c r="A49" s="209" t="s">
        <v>212</v>
      </c>
      <c r="B49" s="63" t="s">
        <v>284</v>
      </c>
      <c r="C49" s="171"/>
      <c r="D49" s="393">
        <v>0.8</v>
      </c>
      <c r="E49" s="394"/>
      <c r="F49" s="181">
        <v>2021</v>
      </c>
      <c r="G49" s="115">
        <v>2021</v>
      </c>
      <c r="H49" s="149">
        <v>1.034</v>
      </c>
      <c r="I49" s="64">
        <v>1.034</v>
      </c>
      <c r="J49" s="150">
        <v>1.034</v>
      </c>
      <c r="K49" s="128"/>
      <c r="L49" s="415"/>
      <c r="M49" s="414"/>
      <c r="N49" s="414"/>
      <c r="O49" s="414"/>
      <c r="P49" s="414"/>
      <c r="Q49" s="418">
        <v>0.8</v>
      </c>
      <c r="R49" s="414"/>
      <c r="S49" s="414"/>
      <c r="T49" s="414"/>
      <c r="U49" s="105">
        <f t="shared" si="37"/>
        <v>0.8</v>
      </c>
      <c r="V49" s="105">
        <f t="shared" si="38"/>
        <v>0</v>
      </c>
      <c r="W49" s="58"/>
      <c r="X49" s="58"/>
      <c r="Y49" s="58"/>
      <c r="Z49" s="58">
        <v>1.254</v>
      </c>
      <c r="AA49" s="58"/>
      <c r="AB49" s="314">
        <f t="shared" si="39"/>
        <v>1.254</v>
      </c>
      <c r="AC49" s="14"/>
      <c r="AD49" s="12"/>
      <c r="AE49" s="12"/>
      <c r="AF49" s="12"/>
      <c r="AG49" s="10"/>
      <c r="AH49" s="10"/>
    </row>
    <row r="50" spans="1:34" s="2" customFormat="1" ht="34.9" customHeight="1" outlineLevel="3" x14ac:dyDescent="0.25">
      <c r="A50" s="209" t="s">
        <v>213</v>
      </c>
      <c r="B50" s="63" t="s">
        <v>285</v>
      </c>
      <c r="C50" s="171"/>
      <c r="D50" s="393">
        <v>0.8</v>
      </c>
      <c r="E50" s="394"/>
      <c r="F50" s="181">
        <v>2020</v>
      </c>
      <c r="G50" s="115">
        <v>2020</v>
      </c>
      <c r="H50" s="149">
        <v>1.034</v>
      </c>
      <c r="I50" s="64">
        <v>1.034</v>
      </c>
      <c r="J50" s="150">
        <v>1.034</v>
      </c>
      <c r="K50" s="128"/>
      <c r="L50" s="415"/>
      <c r="M50" s="414"/>
      <c r="N50" s="414"/>
      <c r="O50" s="416">
        <v>0.8</v>
      </c>
      <c r="P50" s="414"/>
      <c r="Q50" s="417"/>
      <c r="R50" s="414"/>
      <c r="S50" s="414"/>
      <c r="T50" s="414"/>
      <c r="U50" s="105">
        <f t="shared" si="37"/>
        <v>0.8</v>
      </c>
      <c r="V50" s="105">
        <f t="shared" si="38"/>
        <v>0</v>
      </c>
      <c r="W50" s="58"/>
      <c r="X50" s="58"/>
      <c r="Y50" s="58">
        <v>1.1839999999999999</v>
      </c>
      <c r="Z50" s="58"/>
      <c r="AA50" s="58"/>
      <c r="AB50" s="314">
        <f t="shared" si="39"/>
        <v>1.1839999999999999</v>
      </c>
      <c r="AC50" s="14"/>
      <c r="AD50" s="12"/>
      <c r="AE50" s="12"/>
      <c r="AF50" s="12"/>
      <c r="AG50" s="10"/>
      <c r="AH50" s="10"/>
    </row>
    <row r="51" spans="1:34" s="2" customFormat="1" ht="34.9" customHeight="1" outlineLevel="3" x14ac:dyDescent="0.25">
      <c r="A51" s="209" t="s">
        <v>214</v>
      </c>
      <c r="B51" s="63" t="s">
        <v>286</v>
      </c>
      <c r="C51" s="171"/>
      <c r="D51" s="393">
        <v>0.8</v>
      </c>
      <c r="E51" s="394"/>
      <c r="F51" s="181">
        <v>2019</v>
      </c>
      <c r="G51" s="115">
        <v>2019</v>
      </c>
      <c r="H51" s="149">
        <v>1.034</v>
      </c>
      <c r="I51" s="64">
        <v>1.034</v>
      </c>
      <c r="J51" s="150">
        <v>1.034</v>
      </c>
      <c r="K51" s="128"/>
      <c r="L51" s="414"/>
      <c r="M51" s="393">
        <v>0.8</v>
      </c>
      <c r="N51" s="414"/>
      <c r="O51" s="414"/>
      <c r="P51" s="414"/>
      <c r="Q51" s="414"/>
      <c r="R51" s="414"/>
      <c r="S51" s="414"/>
      <c r="T51" s="414"/>
      <c r="U51" s="105">
        <f t="shared" si="37"/>
        <v>0.8</v>
      </c>
      <c r="V51" s="105">
        <f t="shared" si="38"/>
        <v>0</v>
      </c>
      <c r="W51" s="58"/>
      <c r="X51" s="58">
        <v>1.1259999999999999</v>
      </c>
      <c r="Y51" s="58"/>
      <c r="Z51" s="58"/>
      <c r="AA51" s="58"/>
      <c r="AB51" s="314">
        <f t="shared" si="39"/>
        <v>1.1259999999999999</v>
      </c>
      <c r="AC51" s="14"/>
      <c r="AD51" s="14"/>
      <c r="AE51" s="14"/>
      <c r="AF51" s="14"/>
      <c r="AG51" s="10"/>
      <c r="AH51" s="10"/>
    </row>
    <row r="52" spans="1:34" s="2" customFormat="1" ht="34.9" customHeight="1" outlineLevel="3" x14ac:dyDescent="0.25">
      <c r="A52" s="209" t="s">
        <v>215</v>
      </c>
      <c r="B52" s="65" t="s">
        <v>287</v>
      </c>
      <c r="C52" s="171"/>
      <c r="D52" s="393">
        <v>0.5</v>
      </c>
      <c r="E52" s="394"/>
      <c r="F52" s="181">
        <v>2018</v>
      </c>
      <c r="G52" s="115">
        <v>2018</v>
      </c>
      <c r="H52" s="149">
        <v>1.085</v>
      </c>
      <c r="I52" s="64">
        <v>1.085</v>
      </c>
      <c r="J52" s="150">
        <v>1.085</v>
      </c>
      <c r="K52" s="276">
        <v>0.5</v>
      </c>
      <c r="L52" s="414"/>
      <c r="M52" s="414"/>
      <c r="N52" s="414"/>
      <c r="O52" s="414"/>
      <c r="P52" s="414"/>
      <c r="Q52" s="414"/>
      <c r="R52" s="414"/>
      <c r="S52" s="414"/>
      <c r="T52" s="414"/>
      <c r="U52" s="105">
        <f t="shared" si="37"/>
        <v>0.5</v>
      </c>
      <c r="V52" s="105">
        <f t="shared" si="38"/>
        <v>0</v>
      </c>
      <c r="W52" s="58">
        <v>1.133</v>
      </c>
      <c r="X52" s="58"/>
      <c r="Y52" s="58"/>
      <c r="Z52" s="58"/>
      <c r="AA52" s="58"/>
      <c r="AB52" s="314">
        <f t="shared" si="39"/>
        <v>1.133</v>
      </c>
      <c r="AC52" s="14"/>
      <c r="AD52" s="14"/>
      <c r="AE52" s="14"/>
      <c r="AF52" s="14"/>
      <c r="AG52" s="10"/>
      <c r="AH52" s="10"/>
    </row>
    <row r="53" spans="1:34" s="2" customFormat="1" ht="34.9" customHeight="1" outlineLevel="3" x14ac:dyDescent="0.25">
      <c r="A53" s="209" t="s">
        <v>216</v>
      </c>
      <c r="B53" s="63" t="s">
        <v>288</v>
      </c>
      <c r="C53" s="171"/>
      <c r="D53" s="393">
        <v>0.25</v>
      </c>
      <c r="E53" s="394"/>
      <c r="F53" s="181">
        <v>2021</v>
      </c>
      <c r="G53" s="115">
        <v>2021</v>
      </c>
      <c r="H53" s="149">
        <v>0.53700000000000003</v>
      </c>
      <c r="I53" s="64">
        <v>0.53700000000000003</v>
      </c>
      <c r="J53" s="150">
        <v>0.53700000000000003</v>
      </c>
      <c r="K53" s="128"/>
      <c r="L53" s="414"/>
      <c r="M53" s="414"/>
      <c r="N53" s="414"/>
      <c r="O53" s="414"/>
      <c r="P53" s="414"/>
      <c r="Q53" s="418">
        <v>0.25</v>
      </c>
      <c r="R53" s="414"/>
      <c r="S53" s="414"/>
      <c r="T53" s="414"/>
      <c r="U53" s="105">
        <f t="shared" si="37"/>
        <v>0.25</v>
      </c>
      <c r="V53" s="105">
        <f t="shared" si="38"/>
        <v>0</v>
      </c>
      <c r="W53" s="58"/>
      <c r="X53" s="58"/>
      <c r="Y53" s="58"/>
      <c r="Z53" s="58">
        <v>0.65</v>
      </c>
      <c r="AA53" s="58"/>
      <c r="AB53" s="314">
        <f t="shared" si="39"/>
        <v>0.65</v>
      </c>
      <c r="AC53" s="14"/>
      <c r="AD53" s="12"/>
      <c r="AE53" s="12"/>
      <c r="AF53" s="12"/>
      <c r="AG53" s="10"/>
      <c r="AH53" s="10"/>
    </row>
    <row r="54" spans="1:34" s="2" customFormat="1" ht="34.9" customHeight="1" outlineLevel="3" x14ac:dyDescent="0.25">
      <c r="A54" s="209" t="s">
        <v>217</v>
      </c>
      <c r="B54" s="63" t="s">
        <v>289</v>
      </c>
      <c r="C54" s="171"/>
      <c r="D54" s="393">
        <v>0.04</v>
      </c>
      <c r="E54" s="394"/>
      <c r="F54" s="181">
        <v>2020</v>
      </c>
      <c r="G54" s="115">
        <v>2020</v>
      </c>
      <c r="H54" s="149">
        <v>0.20499999999999999</v>
      </c>
      <c r="I54" s="64">
        <v>0.20499999999999999</v>
      </c>
      <c r="J54" s="150">
        <v>0.20499999999999999</v>
      </c>
      <c r="K54" s="128"/>
      <c r="L54" s="414"/>
      <c r="M54" s="414"/>
      <c r="N54" s="415"/>
      <c r="O54" s="416">
        <v>0.04</v>
      </c>
      <c r="P54" s="414"/>
      <c r="Q54" s="414"/>
      <c r="R54" s="414"/>
      <c r="S54" s="414"/>
      <c r="T54" s="414"/>
      <c r="U54" s="105">
        <f t="shared" si="37"/>
        <v>0.04</v>
      </c>
      <c r="V54" s="105">
        <f t="shared" si="38"/>
        <v>0</v>
      </c>
      <c r="W54" s="58"/>
      <c r="X54" s="58"/>
      <c r="Y54" s="58">
        <v>0.23499999999999999</v>
      </c>
      <c r="Z54" s="58"/>
      <c r="AA54" s="58"/>
      <c r="AB54" s="314">
        <f t="shared" si="39"/>
        <v>0.23499999999999999</v>
      </c>
      <c r="AC54" s="14"/>
      <c r="AD54" s="12"/>
      <c r="AE54" s="12"/>
      <c r="AF54" s="12"/>
      <c r="AG54" s="10"/>
      <c r="AH54" s="10"/>
    </row>
    <row r="55" spans="1:34" s="2" customFormat="1" ht="51" customHeight="1" outlineLevel="3" x14ac:dyDescent="0.25">
      <c r="A55" s="209" t="s">
        <v>218</v>
      </c>
      <c r="B55" s="63" t="s">
        <v>290</v>
      </c>
      <c r="C55" s="171"/>
      <c r="D55" s="393">
        <v>0.05</v>
      </c>
      <c r="E55" s="394"/>
      <c r="F55" s="181">
        <v>2018</v>
      </c>
      <c r="G55" s="115">
        <v>2018</v>
      </c>
      <c r="H55" s="149">
        <v>6.5270000000000001</v>
      </c>
      <c r="I55" s="64">
        <v>6.5270000000000001</v>
      </c>
      <c r="J55" s="150">
        <v>6.5270000000000001</v>
      </c>
      <c r="K55" s="276">
        <v>0.05</v>
      </c>
      <c r="L55" s="414"/>
      <c r="M55" s="414"/>
      <c r="N55" s="414"/>
      <c r="O55" s="414"/>
      <c r="P55" s="414"/>
      <c r="Q55" s="414"/>
      <c r="R55" s="414"/>
      <c r="S55" s="414"/>
      <c r="T55" s="414"/>
      <c r="U55" s="105">
        <f t="shared" si="37"/>
        <v>0.05</v>
      </c>
      <c r="V55" s="105">
        <f t="shared" si="38"/>
        <v>0</v>
      </c>
      <c r="W55" s="58">
        <v>6.8140000000000001</v>
      </c>
      <c r="X55" s="58"/>
      <c r="Y55" s="58"/>
      <c r="Z55" s="58"/>
      <c r="AA55" s="58"/>
      <c r="AB55" s="314">
        <f t="shared" si="39"/>
        <v>6.8140000000000001</v>
      </c>
      <c r="AC55" s="14"/>
      <c r="AD55" s="12"/>
      <c r="AE55" s="12"/>
      <c r="AF55" s="12"/>
      <c r="AG55" s="10"/>
      <c r="AH55" s="10"/>
    </row>
    <row r="56" spans="1:34" s="2" customFormat="1" ht="50.25" customHeight="1" outlineLevel="3" x14ac:dyDescent="0.25">
      <c r="A56" s="209" t="s">
        <v>219</v>
      </c>
      <c r="B56" s="63" t="s">
        <v>291</v>
      </c>
      <c r="C56" s="171"/>
      <c r="D56" s="393">
        <v>0.25</v>
      </c>
      <c r="E56" s="394"/>
      <c r="F56" s="181">
        <v>2019</v>
      </c>
      <c r="G56" s="115">
        <v>2019</v>
      </c>
      <c r="H56" s="149">
        <v>0.85299999999999998</v>
      </c>
      <c r="I56" s="64">
        <v>0.85299999999999998</v>
      </c>
      <c r="J56" s="150">
        <v>0.85299999999999998</v>
      </c>
      <c r="K56" s="128"/>
      <c r="L56" s="415"/>
      <c r="M56" s="416">
        <v>0.25</v>
      </c>
      <c r="N56" s="414"/>
      <c r="O56" s="414"/>
      <c r="P56" s="414"/>
      <c r="Q56" s="414"/>
      <c r="R56" s="414"/>
      <c r="S56" s="414"/>
      <c r="T56" s="414"/>
      <c r="U56" s="105">
        <f t="shared" si="37"/>
        <v>0.25</v>
      </c>
      <c r="V56" s="105">
        <f t="shared" si="38"/>
        <v>0</v>
      </c>
      <c r="W56" s="58"/>
      <c r="X56" s="58">
        <v>0.92900000000000005</v>
      </c>
      <c r="Y56" s="58"/>
      <c r="Z56" s="58"/>
      <c r="AA56" s="58"/>
      <c r="AB56" s="314">
        <f t="shared" si="39"/>
        <v>0.92900000000000005</v>
      </c>
      <c r="AC56" s="15"/>
      <c r="AD56" s="12"/>
      <c r="AE56" s="12"/>
      <c r="AF56" s="12"/>
      <c r="AG56" s="10"/>
      <c r="AH56" s="10"/>
    </row>
    <row r="57" spans="1:34" s="2" customFormat="1" ht="34.9" customHeight="1" outlineLevel="3" x14ac:dyDescent="0.25">
      <c r="A57" s="214" t="s">
        <v>112</v>
      </c>
      <c r="B57" s="81" t="s">
        <v>220</v>
      </c>
      <c r="C57" s="116"/>
      <c r="D57" s="395">
        <f>SUM(D58:D91)</f>
        <v>16.750000000000007</v>
      </c>
      <c r="E57" s="396">
        <f>SUM(E58:E83)</f>
        <v>0</v>
      </c>
      <c r="F57" s="182">
        <v>2018</v>
      </c>
      <c r="G57" s="116">
        <v>2021</v>
      </c>
      <c r="H57" s="151">
        <f>SUM(H58:H91)</f>
        <v>42.46200000000001</v>
      </c>
      <c r="I57" s="83">
        <f>SUM(I58:I91)</f>
        <v>42.46200000000001</v>
      </c>
      <c r="J57" s="152">
        <f>SUM(J58:J91)</f>
        <v>42.46200000000001</v>
      </c>
      <c r="K57" s="129">
        <f t="shared" ref="K57:T57" si="40">SUM(K58:K91)</f>
        <v>0</v>
      </c>
      <c r="L57" s="83">
        <f t="shared" si="40"/>
        <v>0</v>
      </c>
      <c r="M57" s="83">
        <f t="shared" si="40"/>
        <v>6.46</v>
      </c>
      <c r="N57" s="83">
        <f t="shared" si="40"/>
        <v>0</v>
      </c>
      <c r="O57" s="83">
        <f t="shared" si="40"/>
        <v>8.8600000000000012</v>
      </c>
      <c r="P57" s="83">
        <f t="shared" si="40"/>
        <v>0</v>
      </c>
      <c r="Q57" s="83">
        <f t="shared" si="40"/>
        <v>1.4300000000000002</v>
      </c>
      <c r="R57" s="83">
        <f t="shared" si="40"/>
        <v>0</v>
      </c>
      <c r="S57" s="83">
        <f t="shared" si="40"/>
        <v>0</v>
      </c>
      <c r="T57" s="83">
        <f t="shared" si="40"/>
        <v>0</v>
      </c>
      <c r="U57" s="105">
        <f>SUM(U58:U91)</f>
        <v>16.750000000000007</v>
      </c>
      <c r="V57" s="105">
        <f>SUM(V58:V91)</f>
        <v>0</v>
      </c>
      <c r="W57" s="83">
        <f t="shared" ref="W57" si="41">SUM(W58:W91)</f>
        <v>14.276999999999999</v>
      </c>
      <c r="X57" s="83">
        <f t="shared" ref="X57" si="42">SUM(X58:X91)</f>
        <v>12.561999999999999</v>
      </c>
      <c r="Y57" s="83">
        <f t="shared" ref="Y57" si="43">SUM(Y58:Y91)</f>
        <v>12.941999999999998</v>
      </c>
      <c r="Z57" s="83">
        <f t="shared" ref="Z57" si="44">SUM(Z58:Z91)</f>
        <v>4.6779999999999999</v>
      </c>
      <c r="AA57" s="83">
        <f t="shared" ref="AA57" si="45">SUM(AA58:AA91)</f>
        <v>2.669</v>
      </c>
      <c r="AB57" s="313">
        <f>SUM(AB58:AB91)</f>
        <v>47.128</v>
      </c>
      <c r="AC57" s="14">
        <f>69.038-8.07-5.907-7.933</f>
        <v>47.127999999999993</v>
      </c>
      <c r="AD57" s="12"/>
      <c r="AE57" s="12"/>
      <c r="AF57" s="12"/>
      <c r="AG57" s="10"/>
      <c r="AH57" s="10"/>
    </row>
    <row r="58" spans="1:34" s="2" customFormat="1" ht="34.9" customHeight="1" outlineLevel="3" x14ac:dyDescent="0.25">
      <c r="A58" s="209" t="s">
        <v>221</v>
      </c>
      <c r="B58" s="66" t="s">
        <v>262</v>
      </c>
      <c r="C58" s="171"/>
      <c r="D58" s="397"/>
      <c r="E58" s="394"/>
      <c r="F58" s="181">
        <v>2018</v>
      </c>
      <c r="G58" s="115">
        <v>2018</v>
      </c>
      <c r="H58" s="149">
        <v>2.2679999999999998</v>
      </c>
      <c r="I58" s="64">
        <v>2.2679999999999998</v>
      </c>
      <c r="J58" s="150">
        <v>2.2679999999999998</v>
      </c>
      <c r="K58" s="128"/>
      <c r="L58" s="64"/>
      <c r="M58" s="64"/>
      <c r="N58" s="64"/>
      <c r="O58" s="64"/>
      <c r="P58" s="64"/>
      <c r="Q58" s="64"/>
      <c r="R58" s="64"/>
      <c r="S58" s="64"/>
      <c r="T58" s="64"/>
      <c r="U58" s="105">
        <f t="shared" ref="U58" si="46">K58+M58+O58+Q58+S58</f>
        <v>0</v>
      </c>
      <c r="V58" s="105">
        <f t="shared" ref="V58" si="47">L58+N58+P58+R58+T58</f>
        <v>0</v>
      </c>
      <c r="W58" s="58">
        <v>2.3679999999999999</v>
      </c>
      <c r="X58" s="58"/>
      <c r="Y58" s="58"/>
      <c r="Z58" s="58"/>
      <c r="AA58" s="58"/>
      <c r="AB58" s="314">
        <f>SUM(W58:AA58)</f>
        <v>2.3679999999999999</v>
      </c>
      <c r="AC58" s="15"/>
      <c r="AD58" s="12"/>
      <c r="AE58" s="12"/>
      <c r="AF58" s="12"/>
      <c r="AG58" s="10"/>
      <c r="AH58" s="10"/>
    </row>
    <row r="59" spans="1:34" s="2" customFormat="1" ht="34.9" customHeight="1" outlineLevel="3" x14ac:dyDescent="0.25">
      <c r="A59" s="209" t="s">
        <v>222</v>
      </c>
      <c r="B59" s="66" t="s">
        <v>261</v>
      </c>
      <c r="C59" s="171"/>
      <c r="D59" s="397"/>
      <c r="E59" s="394"/>
      <c r="F59" s="181">
        <v>2018</v>
      </c>
      <c r="G59" s="115">
        <v>2018</v>
      </c>
      <c r="H59" s="149">
        <v>2.2679999999999998</v>
      </c>
      <c r="I59" s="64">
        <v>2.2679999999999998</v>
      </c>
      <c r="J59" s="150">
        <v>2.2679999999999998</v>
      </c>
      <c r="K59" s="128"/>
      <c r="L59" s="64"/>
      <c r="M59" s="64"/>
      <c r="N59" s="64"/>
      <c r="O59" s="64"/>
      <c r="P59" s="64"/>
      <c r="Q59" s="64"/>
      <c r="R59" s="64"/>
      <c r="S59" s="64"/>
      <c r="T59" s="64"/>
      <c r="U59" s="105">
        <f t="shared" ref="U59:U91" si="48">K59+M59+O59+Q59+S59</f>
        <v>0</v>
      </c>
      <c r="V59" s="105">
        <f t="shared" ref="V59:V91" si="49">L59+N59+P59+R59+T59</f>
        <v>0</v>
      </c>
      <c r="W59" s="58">
        <v>2.3679999999999999</v>
      </c>
      <c r="X59" s="58"/>
      <c r="Y59" s="58"/>
      <c r="Z59" s="58"/>
      <c r="AA59" s="58"/>
      <c r="AB59" s="314">
        <f t="shared" ref="AB59:AB91" si="50">SUM(W59:AA59)</f>
        <v>2.3679999999999999</v>
      </c>
      <c r="AC59" s="15"/>
      <c r="AD59" s="12"/>
      <c r="AE59" s="12"/>
      <c r="AF59" s="12"/>
      <c r="AG59" s="10"/>
      <c r="AH59" s="10"/>
    </row>
    <row r="60" spans="1:34" s="2" customFormat="1" ht="34.9" customHeight="1" outlineLevel="3" x14ac:dyDescent="0.25">
      <c r="A60" s="209" t="s">
        <v>223</v>
      </c>
      <c r="B60" s="66" t="s">
        <v>263</v>
      </c>
      <c r="C60" s="171"/>
      <c r="D60" s="397"/>
      <c r="E60" s="394"/>
      <c r="F60" s="181">
        <v>2018</v>
      </c>
      <c r="G60" s="115">
        <v>2018</v>
      </c>
      <c r="H60" s="149">
        <v>2.2679999999999998</v>
      </c>
      <c r="I60" s="64">
        <v>2.2679999999999998</v>
      </c>
      <c r="J60" s="150">
        <v>2.2679999999999998</v>
      </c>
      <c r="K60" s="128"/>
      <c r="L60" s="64"/>
      <c r="M60" s="64"/>
      <c r="N60" s="64"/>
      <c r="O60" s="64"/>
      <c r="P60" s="64"/>
      <c r="Q60" s="64"/>
      <c r="R60" s="64"/>
      <c r="S60" s="64"/>
      <c r="T60" s="64"/>
      <c r="U60" s="105">
        <f t="shared" si="48"/>
        <v>0</v>
      </c>
      <c r="V60" s="105">
        <f t="shared" si="49"/>
        <v>0</v>
      </c>
      <c r="W60" s="58">
        <v>2.3679999999999999</v>
      </c>
      <c r="X60" s="58"/>
      <c r="Y60" s="58"/>
      <c r="Z60" s="58"/>
      <c r="AA60" s="58"/>
      <c r="AB60" s="314">
        <f t="shared" si="50"/>
        <v>2.3679999999999999</v>
      </c>
      <c r="AC60" s="15"/>
      <c r="AD60" s="12"/>
      <c r="AE60" s="12"/>
      <c r="AF60" s="12"/>
      <c r="AG60" s="10"/>
      <c r="AH60" s="10"/>
    </row>
    <row r="61" spans="1:34" s="2" customFormat="1" ht="34.9" customHeight="1" outlineLevel="3" x14ac:dyDescent="0.25">
      <c r="A61" s="209" t="s">
        <v>224</v>
      </c>
      <c r="B61" s="66" t="s">
        <v>264</v>
      </c>
      <c r="C61" s="171"/>
      <c r="D61" s="397"/>
      <c r="E61" s="394"/>
      <c r="F61" s="181">
        <v>2021</v>
      </c>
      <c r="G61" s="115">
        <v>2022</v>
      </c>
      <c r="H61" s="149">
        <v>4.16</v>
      </c>
      <c r="I61" s="64">
        <v>4.16</v>
      </c>
      <c r="J61" s="150">
        <v>4.16</v>
      </c>
      <c r="K61" s="128"/>
      <c r="L61" s="64"/>
      <c r="M61" s="64"/>
      <c r="N61" s="64"/>
      <c r="O61" s="64"/>
      <c r="P61" s="64"/>
      <c r="Q61" s="64"/>
      <c r="R61" s="64"/>
      <c r="S61" s="64"/>
      <c r="T61" s="64"/>
      <c r="U61" s="105">
        <f t="shared" si="48"/>
        <v>0</v>
      </c>
      <c r="V61" s="105">
        <f t="shared" si="49"/>
        <v>0</v>
      </c>
      <c r="W61" s="58"/>
      <c r="X61" s="58"/>
      <c r="Y61" s="58"/>
      <c r="Z61" s="58">
        <v>2.5209999999999999</v>
      </c>
      <c r="AA61" s="58">
        <v>2.669</v>
      </c>
      <c r="AB61" s="314">
        <f t="shared" si="50"/>
        <v>5.1899999999999995</v>
      </c>
      <c r="AC61" s="15"/>
      <c r="AD61" s="12"/>
      <c r="AE61" s="12"/>
      <c r="AF61" s="12"/>
      <c r="AG61" s="10"/>
      <c r="AH61" s="10"/>
    </row>
    <row r="62" spans="1:34" s="2" customFormat="1" ht="34.9" customHeight="1" outlineLevel="3" x14ac:dyDescent="0.25">
      <c r="A62" s="209" t="s">
        <v>225</v>
      </c>
      <c r="B62" s="66" t="s">
        <v>265</v>
      </c>
      <c r="C62" s="171"/>
      <c r="D62" s="397"/>
      <c r="E62" s="394"/>
      <c r="F62" s="181">
        <v>2018</v>
      </c>
      <c r="G62" s="115">
        <v>2018</v>
      </c>
      <c r="H62" s="149">
        <v>2.2679999999999998</v>
      </c>
      <c r="I62" s="64">
        <v>2.2679999999999998</v>
      </c>
      <c r="J62" s="150">
        <v>2.2679999999999998</v>
      </c>
      <c r="K62" s="128"/>
      <c r="L62" s="64"/>
      <c r="M62" s="64"/>
      <c r="N62" s="64"/>
      <c r="O62" s="64"/>
      <c r="P62" s="64"/>
      <c r="Q62" s="64"/>
      <c r="R62" s="64"/>
      <c r="S62" s="64"/>
      <c r="T62" s="64"/>
      <c r="U62" s="105">
        <f t="shared" si="48"/>
        <v>0</v>
      </c>
      <c r="V62" s="105">
        <f t="shared" si="49"/>
        <v>0</v>
      </c>
      <c r="W62" s="58">
        <v>2.3679999999999999</v>
      </c>
      <c r="X62" s="58"/>
      <c r="Y62" s="58"/>
      <c r="Z62" s="58"/>
      <c r="AA62" s="58"/>
      <c r="AB62" s="314">
        <f t="shared" si="50"/>
        <v>2.3679999999999999</v>
      </c>
      <c r="AC62" s="15"/>
      <c r="AD62" s="12"/>
      <c r="AE62" s="12"/>
      <c r="AF62" s="12"/>
      <c r="AG62" s="10"/>
      <c r="AH62" s="10"/>
    </row>
    <row r="63" spans="1:34" s="2" customFormat="1" ht="34.9" customHeight="1" outlineLevel="3" x14ac:dyDescent="0.25">
      <c r="A63" s="209" t="s">
        <v>226</v>
      </c>
      <c r="B63" s="66" t="s">
        <v>266</v>
      </c>
      <c r="C63" s="171"/>
      <c r="D63" s="397"/>
      <c r="E63" s="394"/>
      <c r="F63" s="181">
        <v>2018</v>
      </c>
      <c r="G63" s="115">
        <v>2018</v>
      </c>
      <c r="H63" s="149">
        <v>2.2679999999999998</v>
      </c>
      <c r="I63" s="64">
        <v>2.2679999999999998</v>
      </c>
      <c r="J63" s="150">
        <v>2.2679999999999998</v>
      </c>
      <c r="K63" s="128"/>
      <c r="L63" s="64"/>
      <c r="M63" s="64"/>
      <c r="N63" s="64"/>
      <c r="O63" s="64"/>
      <c r="P63" s="64"/>
      <c r="Q63" s="64"/>
      <c r="R63" s="64"/>
      <c r="S63" s="64"/>
      <c r="T63" s="64"/>
      <c r="U63" s="105">
        <f t="shared" si="48"/>
        <v>0</v>
      </c>
      <c r="V63" s="105">
        <f t="shared" si="49"/>
        <v>0</v>
      </c>
      <c r="W63" s="58">
        <v>2.3679999999999999</v>
      </c>
      <c r="X63" s="58"/>
      <c r="Y63" s="58"/>
      <c r="Z63" s="58"/>
      <c r="AA63" s="58"/>
      <c r="AB63" s="314">
        <f t="shared" si="50"/>
        <v>2.3679999999999999</v>
      </c>
      <c r="AC63" s="15"/>
      <c r="AD63" s="12"/>
      <c r="AE63" s="12"/>
      <c r="AF63" s="12"/>
      <c r="AG63" s="10"/>
      <c r="AH63" s="10"/>
    </row>
    <row r="64" spans="1:34" s="47" customFormat="1" ht="34.9" customHeight="1" outlineLevel="3" x14ac:dyDescent="0.25">
      <c r="A64" s="209" t="s">
        <v>227</v>
      </c>
      <c r="B64" s="66" t="s">
        <v>267</v>
      </c>
      <c r="C64" s="171"/>
      <c r="D64" s="397"/>
      <c r="E64" s="394"/>
      <c r="F64" s="181">
        <v>2019</v>
      </c>
      <c r="G64" s="115">
        <v>2019</v>
      </c>
      <c r="H64" s="149">
        <v>2.2679999999999998</v>
      </c>
      <c r="I64" s="64">
        <v>2.2679999999999998</v>
      </c>
      <c r="J64" s="150">
        <v>2.2679999999999998</v>
      </c>
      <c r="K64" s="128"/>
      <c r="L64" s="64"/>
      <c r="M64" s="64"/>
      <c r="N64" s="64"/>
      <c r="O64" s="64"/>
      <c r="P64" s="64"/>
      <c r="Q64" s="64"/>
      <c r="R64" s="64"/>
      <c r="S64" s="64"/>
      <c r="T64" s="64"/>
      <c r="U64" s="105">
        <f t="shared" si="48"/>
        <v>0</v>
      </c>
      <c r="V64" s="105">
        <f t="shared" si="49"/>
        <v>0</v>
      </c>
      <c r="W64" s="58"/>
      <c r="X64" s="58">
        <v>2.4700000000000002</v>
      </c>
      <c r="Y64" s="58"/>
      <c r="Z64" s="58"/>
      <c r="AA64" s="58"/>
      <c r="AB64" s="314">
        <f t="shared" si="50"/>
        <v>2.4700000000000002</v>
      </c>
      <c r="AC64" s="15"/>
      <c r="AD64" s="12"/>
      <c r="AE64" s="12"/>
      <c r="AF64" s="12"/>
      <c r="AG64" s="46"/>
      <c r="AH64" s="46"/>
    </row>
    <row r="65" spans="1:34" s="47" customFormat="1" ht="34.9" customHeight="1" outlineLevel="3" x14ac:dyDescent="0.25">
      <c r="A65" s="209" t="s">
        <v>228</v>
      </c>
      <c r="B65" s="66" t="s">
        <v>268</v>
      </c>
      <c r="C65" s="171"/>
      <c r="D65" s="397"/>
      <c r="E65" s="394"/>
      <c r="F65" s="181">
        <v>2018</v>
      </c>
      <c r="G65" s="115">
        <v>2018</v>
      </c>
      <c r="H65" s="149">
        <v>2.3340000000000001</v>
      </c>
      <c r="I65" s="64">
        <v>2.3340000000000001</v>
      </c>
      <c r="J65" s="150">
        <v>2.3340000000000001</v>
      </c>
      <c r="K65" s="128"/>
      <c r="L65" s="64"/>
      <c r="M65" s="64"/>
      <c r="N65" s="64"/>
      <c r="O65" s="64"/>
      <c r="P65" s="64"/>
      <c r="Q65" s="64"/>
      <c r="R65" s="64"/>
      <c r="S65" s="64"/>
      <c r="T65" s="64"/>
      <c r="U65" s="105">
        <f t="shared" si="48"/>
        <v>0</v>
      </c>
      <c r="V65" s="105">
        <f t="shared" si="49"/>
        <v>0</v>
      </c>
      <c r="W65" s="58">
        <v>2.4369999999999998</v>
      </c>
      <c r="X65" s="58"/>
      <c r="Y65" s="58"/>
      <c r="Z65" s="58"/>
      <c r="AA65" s="58"/>
      <c r="AB65" s="314">
        <f t="shared" si="50"/>
        <v>2.4369999999999998</v>
      </c>
      <c r="AC65" s="15"/>
      <c r="AD65" s="12"/>
      <c r="AE65" s="12"/>
      <c r="AF65" s="12"/>
      <c r="AG65" s="46"/>
      <c r="AH65" s="46"/>
    </row>
    <row r="66" spans="1:34" s="47" customFormat="1" ht="34.9" customHeight="1" outlineLevel="3" x14ac:dyDescent="0.25">
      <c r="A66" s="209" t="s">
        <v>229</v>
      </c>
      <c r="B66" s="66" t="s">
        <v>269</v>
      </c>
      <c r="C66" s="171"/>
      <c r="D66" s="397"/>
      <c r="E66" s="394"/>
      <c r="F66" s="181">
        <v>2019</v>
      </c>
      <c r="G66" s="115">
        <v>2019</v>
      </c>
      <c r="H66" s="149">
        <v>1.512</v>
      </c>
      <c r="I66" s="64">
        <v>1.512</v>
      </c>
      <c r="J66" s="150">
        <v>1.512</v>
      </c>
      <c r="K66" s="128"/>
      <c r="L66" s="64"/>
      <c r="M66" s="64"/>
      <c r="N66" s="64"/>
      <c r="O66" s="64"/>
      <c r="P66" s="64"/>
      <c r="Q66" s="64"/>
      <c r="R66" s="64"/>
      <c r="S66" s="64"/>
      <c r="T66" s="64"/>
      <c r="U66" s="105">
        <f t="shared" si="48"/>
        <v>0</v>
      </c>
      <c r="V66" s="105">
        <f t="shared" si="49"/>
        <v>0</v>
      </c>
      <c r="W66" s="58"/>
      <c r="X66" s="58">
        <v>1.647</v>
      </c>
      <c r="Y66" s="58"/>
      <c r="Z66" s="58"/>
      <c r="AA66" s="58"/>
      <c r="AB66" s="314">
        <f t="shared" si="50"/>
        <v>1.647</v>
      </c>
      <c r="AC66" s="15"/>
      <c r="AD66" s="12"/>
      <c r="AE66" s="12"/>
      <c r="AF66" s="12"/>
      <c r="AG66" s="46"/>
      <c r="AH66" s="46"/>
    </row>
    <row r="67" spans="1:34" s="47" customFormat="1" ht="34.9" customHeight="1" outlineLevel="3" x14ac:dyDescent="0.25">
      <c r="A67" s="209" t="s">
        <v>230</v>
      </c>
      <c r="B67" s="66" t="s">
        <v>270</v>
      </c>
      <c r="C67" s="171"/>
      <c r="D67" s="397">
        <f>K67+M67+O67+Q67+S67</f>
        <v>0.8</v>
      </c>
      <c r="E67" s="394"/>
      <c r="F67" s="181">
        <v>2020</v>
      </c>
      <c r="G67" s="115">
        <v>2020</v>
      </c>
      <c r="H67" s="149">
        <v>1.034</v>
      </c>
      <c r="I67" s="64">
        <v>1.034</v>
      </c>
      <c r="J67" s="150">
        <v>1.034</v>
      </c>
      <c r="K67" s="417"/>
      <c r="L67" s="414"/>
      <c r="M67" s="414"/>
      <c r="N67" s="414"/>
      <c r="O67" s="414">
        <v>0.8</v>
      </c>
      <c r="P67" s="414"/>
      <c r="Q67" s="414"/>
      <c r="R67" s="414"/>
      <c r="S67" s="414"/>
      <c r="T67" s="414"/>
      <c r="U67" s="105">
        <f t="shared" si="48"/>
        <v>0.8</v>
      </c>
      <c r="V67" s="105">
        <f t="shared" si="49"/>
        <v>0</v>
      </c>
      <c r="W67" s="58"/>
      <c r="X67" s="58"/>
      <c r="Y67" s="58">
        <v>1.1830000000000001</v>
      </c>
      <c r="Z67" s="58"/>
      <c r="AA67" s="58"/>
      <c r="AB67" s="314">
        <f t="shared" si="50"/>
        <v>1.1830000000000001</v>
      </c>
      <c r="AC67" s="15"/>
      <c r="AD67" s="12"/>
      <c r="AE67" s="12"/>
      <c r="AF67" s="12"/>
      <c r="AG67" s="46"/>
      <c r="AH67" s="46"/>
    </row>
    <row r="68" spans="1:34" s="47" customFormat="1" ht="34.9" customHeight="1" outlineLevel="3" x14ac:dyDescent="0.25">
      <c r="A68" s="209" t="s">
        <v>231</v>
      </c>
      <c r="B68" s="66" t="s">
        <v>271</v>
      </c>
      <c r="C68" s="171"/>
      <c r="D68" s="397">
        <f t="shared" ref="D68:D91" si="51">K68+M68+O68+Q68+S68</f>
        <v>0.8</v>
      </c>
      <c r="E68" s="394"/>
      <c r="F68" s="181">
        <v>2020</v>
      </c>
      <c r="G68" s="115">
        <v>2020</v>
      </c>
      <c r="H68" s="149">
        <v>1.034</v>
      </c>
      <c r="I68" s="64">
        <v>1.034</v>
      </c>
      <c r="J68" s="150">
        <v>1.034</v>
      </c>
      <c r="K68" s="417"/>
      <c r="L68" s="414"/>
      <c r="M68" s="414"/>
      <c r="N68" s="414"/>
      <c r="O68" s="414">
        <v>0.8</v>
      </c>
      <c r="P68" s="414"/>
      <c r="Q68" s="414"/>
      <c r="R68" s="414"/>
      <c r="S68" s="414"/>
      <c r="T68" s="414"/>
      <c r="U68" s="105">
        <f t="shared" si="48"/>
        <v>0.8</v>
      </c>
      <c r="V68" s="105">
        <f t="shared" si="49"/>
        <v>0</v>
      </c>
      <c r="W68" s="58"/>
      <c r="X68" s="58"/>
      <c r="Y68" s="58">
        <v>1.1830000000000001</v>
      </c>
      <c r="Z68" s="58"/>
      <c r="AA68" s="58"/>
      <c r="AB68" s="314">
        <f t="shared" si="50"/>
        <v>1.1830000000000001</v>
      </c>
      <c r="AC68" s="15"/>
      <c r="AD68" s="12"/>
      <c r="AE68" s="12"/>
      <c r="AF68" s="12"/>
      <c r="AG68" s="46"/>
      <c r="AH68" s="46"/>
    </row>
    <row r="69" spans="1:34" s="47" customFormat="1" ht="34.9" customHeight="1" outlineLevel="3" x14ac:dyDescent="0.25">
      <c r="A69" s="209" t="s">
        <v>113</v>
      </c>
      <c r="B69" s="66" t="s">
        <v>272</v>
      </c>
      <c r="C69" s="171"/>
      <c r="D69" s="397">
        <f t="shared" si="51"/>
        <v>0.8</v>
      </c>
      <c r="E69" s="394"/>
      <c r="F69" s="181">
        <v>2019</v>
      </c>
      <c r="G69" s="115">
        <v>2019</v>
      </c>
      <c r="H69" s="149">
        <v>1.034</v>
      </c>
      <c r="I69" s="64">
        <v>1.034</v>
      </c>
      <c r="J69" s="150">
        <v>1.034</v>
      </c>
      <c r="K69" s="417"/>
      <c r="L69" s="414"/>
      <c r="M69" s="414">
        <v>0.8</v>
      </c>
      <c r="N69" s="414"/>
      <c r="O69" s="414"/>
      <c r="P69" s="414"/>
      <c r="Q69" s="414"/>
      <c r="R69" s="414"/>
      <c r="S69" s="414"/>
      <c r="T69" s="414"/>
      <c r="U69" s="105">
        <f t="shared" si="48"/>
        <v>0.8</v>
      </c>
      <c r="V69" s="105">
        <f t="shared" si="49"/>
        <v>0</v>
      </c>
      <c r="W69" s="58"/>
      <c r="X69" s="58">
        <v>1.1259999999999999</v>
      </c>
      <c r="Y69" s="58"/>
      <c r="Z69" s="58"/>
      <c r="AA69" s="58"/>
      <c r="AB69" s="314">
        <f t="shared" si="50"/>
        <v>1.1259999999999999</v>
      </c>
      <c r="AC69" s="15"/>
      <c r="AD69" s="12"/>
      <c r="AE69" s="12"/>
      <c r="AF69" s="12"/>
      <c r="AG69" s="46"/>
      <c r="AH69" s="46"/>
    </row>
    <row r="70" spans="1:34" s="2" customFormat="1" ht="34.9" customHeight="1" outlineLevel="3" x14ac:dyDescent="0.25">
      <c r="A70" s="209" t="s">
        <v>114</v>
      </c>
      <c r="B70" s="66" t="s">
        <v>273</v>
      </c>
      <c r="C70" s="171"/>
      <c r="D70" s="397">
        <f t="shared" si="51"/>
        <v>0.4</v>
      </c>
      <c r="E70" s="394"/>
      <c r="F70" s="181">
        <v>2020</v>
      </c>
      <c r="G70" s="115">
        <v>2020</v>
      </c>
      <c r="H70" s="149">
        <v>0.51700000000000002</v>
      </c>
      <c r="I70" s="64">
        <v>0.51700000000000002</v>
      </c>
      <c r="J70" s="150">
        <v>0.51700000000000002</v>
      </c>
      <c r="K70" s="417"/>
      <c r="L70" s="414"/>
      <c r="M70" s="414"/>
      <c r="N70" s="414"/>
      <c r="O70" s="414">
        <v>0.4</v>
      </c>
      <c r="P70" s="414"/>
      <c r="Q70" s="414"/>
      <c r="R70" s="414"/>
      <c r="S70" s="414"/>
      <c r="T70" s="414"/>
      <c r="U70" s="105">
        <f t="shared" si="48"/>
        <v>0.4</v>
      </c>
      <c r="V70" s="105">
        <f t="shared" si="49"/>
        <v>0</v>
      </c>
      <c r="W70" s="58"/>
      <c r="X70" s="58"/>
      <c r="Y70" s="58">
        <v>0.59099999999999997</v>
      </c>
      <c r="Z70" s="58"/>
      <c r="AA70" s="58"/>
      <c r="AB70" s="314">
        <f t="shared" si="50"/>
        <v>0.59099999999999997</v>
      </c>
      <c r="AC70" s="15"/>
      <c r="AD70" s="12"/>
      <c r="AE70" s="12"/>
      <c r="AF70" s="12"/>
      <c r="AG70" s="10"/>
      <c r="AH70" s="10"/>
    </row>
    <row r="71" spans="1:34" s="47" customFormat="1" ht="34.9" customHeight="1" outlineLevel="3" x14ac:dyDescent="0.25">
      <c r="A71" s="209" t="s">
        <v>115</v>
      </c>
      <c r="B71" s="66" t="s">
        <v>274</v>
      </c>
      <c r="C71" s="171"/>
      <c r="D71" s="397">
        <f t="shared" si="51"/>
        <v>1.26</v>
      </c>
      <c r="E71" s="394"/>
      <c r="F71" s="181">
        <v>2020</v>
      </c>
      <c r="G71" s="115">
        <v>2020</v>
      </c>
      <c r="H71" s="149">
        <v>1.4910000000000001</v>
      </c>
      <c r="I71" s="64">
        <v>1.4910000000000001</v>
      </c>
      <c r="J71" s="150">
        <v>1.4910000000000001</v>
      </c>
      <c r="K71" s="417"/>
      <c r="L71" s="414"/>
      <c r="M71" s="414"/>
      <c r="N71" s="414"/>
      <c r="O71" s="414">
        <f>0.63*2</f>
        <v>1.26</v>
      </c>
      <c r="P71" s="414"/>
      <c r="Q71" s="414"/>
      <c r="R71" s="414"/>
      <c r="S71" s="414"/>
      <c r="T71" s="414"/>
      <c r="U71" s="105">
        <f t="shared" si="48"/>
        <v>1.26</v>
      </c>
      <c r="V71" s="105">
        <f t="shared" si="49"/>
        <v>0</v>
      </c>
      <c r="W71" s="58"/>
      <c r="X71" s="58"/>
      <c r="Y71" s="58">
        <v>1.706</v>
      </c>
      <c r="Z71" s="58"/>
      <c r="AA71" s="58"/>
      <c r="AB71" s="314">
        <f t="shared" si="50"/>
        <v>1.706</v>
      </c>
      <c r="AC71" s="15"/>
      <c r="AD71" s="12"/>
      <c r="AE71" s="12"/>
      <c r="AF71" s="12"/>
      <c r="AG71" s="46"/>
      <c r="AH71" s="46"/>
    </row>
    <row r="72" spans="1:34" s="47" customFormat="1" ht="34.9" customHeight="1" outlineLevel="3" x14ac:dyDescent="0.25">
      <c r="A72" s="209" t="s">
        <v>116</v>
      </c>
      <c r="B72" s="66" t="s">
        <v>253</v>
      </c>
      <c r="C72" s="171"/>
      <c r="D72" s="397">
        <f t="shared" si="51"/>
        <v>0.4</v>
      </c>
      <c r="E72" s="394"/>
      <c r="F72" s="181">
        <v>2020</v>
      </c>
      <c r="G72" s="115">
        <v>2020</v>
      </c>
      <c r="H72" s="149">
        <v>0.51700000000000002</v>
      </c>
      <c r="I72" s="64">
        <v>0.51700000000000002</v>
      </c>
      <c r="J72" s="150">
        <v>0.51700000000000002</v>
      </c>
      <c r="K72" s="417"/>
      <c r="L72" s="414"/>
      <c r="M72" s="414"/>
      <c r="N72" s="414"/>
      <c r="O72" s="414">
        <v>0.4</v>
      </c>
      <c r="P72" s="414"/>
      <c r="Q72" s="414"/>
      <c r="R72" s="414"/>
      <c r="S72" s="414"/>
      <c r="T72" s="414"/>
      <c r="U72" s="105">
        <f t="shared" si="48"/>
        <v>0.4</v>
      </c>
      <c r="V72" s="105">
        <f t="shared" si="49"/>
        <v>0</v>
      </c>
      <c r="W72" s="58"/>
      <c r="X72" s="58"/>
      <c r="Y72" s="58">
        <v>0.59099999999999997</v>
      </c>
      <c r="Z72" s="58"/>
      <c r="AA72" s="58"/>
      <c r="AB72" s="314">
        <f t="shared" si="50"/>
        <v>0.59099999999999997</v>
      </c>
      <c r="AC72" s="15"/>
      <c r="AD72" s="12"/>
      <c r="AE72" s="12"/>
      <c r="AF72" s="12"/>
      <c r="AG72" s="46"/>
      <c r="AH72" s="46"/>
    </row>
    <row r="73" spans="1:34" s="47" customFormat="1" ht="34.9" customHeight="1" outlineLevel="3" x14ac:dyDescent="0.25">
      <c r="A73" s="209" t="s">
        <v>117</v>
      </c>
      <c r="B73" s="66" t="s">
        <v>275</v>
      </c>
      <c r="C73" s="171"/>
      <c r="D73" s="397">
        <f t="shared" si="51"/>
        <v>0.8</v>
      </c>
      <c r="E73" s="394"/>
      <c r="F73" s="181">
        <v>2020</v>
      </c>
      <c r="G73" s="115">
        <v>2020</v>
      </c>
      <c r="H73" s="149">
        <v>1.034</v>
      </c>
      <c r="I73" s="64">
        <v>1.034</v>
      </c>
      <c r="J73" s="150">
        <v>1.034</v>
      </c>
      <c r="K73" s="417"/>
      <c r="L73" s="414"/>
      <c r="M73" s="414"/>
      <c r="N73" s="414"/>
      <c r="O73" s="414">
        <v>0.8</v>
      </c>
      <c r="P73" s="414"/>
      <c r="Q73" s="414"/>
      <c r="R73" s="414"/>
      <c r="S73" s="414"/>
      <c r="T73" s="414"/>
      <c r="U73" s="105">
        <f t="shared" si="48"/>
        <v>0.8</v>
      </c>
      <c r="V73" s="105">
        <f t="shared" si="49"/>
        <v>0</v>
      </c>
      <c r="W73" s="58"/>
      <c r="X73" s="58"/>
      <c r="Y73" s="58">
        <v>1.1830000000000001</v>
      </c>
      <c r="Z73" s="58"/>
      <c r="AA73" s="58"/>
      <c r="AB73" s="314">
        <f t="shared" si="50"/>
        <v>1.1830000000000001</v>
      </c>
      <c r="AC73" s="15"/>
      <c r="AD73" s="12"/>
      <c r="AE73" s="12"/>
      <c r="AF73" s="12"/>
      <c r="AG73" s="46"/>
      <c r="AH73" s="46"/>
    </row>
    <row r="74" spans="1:34" s="47" customFormat="1" ht="34.9" customHeight="1" outlineLevel="3" x14ac:dyDescent="0.25">
      <c r="A74" s="209" t="s">
        <v>118</v>
      </c>
      <c r="B74" s="66" t="s">
        <v>276</v>
      </c>
      <c r="C74" s="171"/>
      <c r="D74" s="397">
        <f t="shared" si="51"/>
        <v>0.8</v>
      </c>
      <c r="E74" s="394"/>
      <c r="F74" s="181">
        <v>2020</v>
      </c>
      <c r="G74" s="115">
        <v>2020</v>
      </c>
      <c r="H74" s="149">
        <v>1.034</v>
      </c>
      <c r="I74" s="64">
        <v>1.034</v>
      </c>
      <c r="J74" s="150">
        <v>1.034</v>
      </c>
      <c r="K74" s="417"/>
      <c r="L74" s="414"/>
      <c r="M74" s="414"/>
      <c r="N74" s="414"/>
      <c r="O74" s="414">
        <v>0.8</v>
      </c>
      <c r="P74" s="414"/>
      <c r="Q74" s="414"/>
      <c r="R74" s="414"/>
      <c r="S74" s="414"/>
      <c r="T74" s="414"/>
      <c r="U74" s="105">
        <f t="shared" si="48"/>
        <v>0.8</v>
      </c>
      <c r="V74" s="105">
        <f t="shared" si="49"/>
        <v>0</v>
      </c>
      <c r="W74" s="58"/>
      <c r="X74" s="58"/>
      <c r="Y74" s="58">
        <v>1.1830000000000001</v>
      </c>
      <c r="Z74" s="58"/>
      <c r="AA74" s="58"/>
      <c r="AB74" s="314">
        <f t="shared" si="50"/>
        <v>1.1830000000000001</v>
      </c>
      <c r="AC74" s="15"/>
      <c r="AD74" s="12"/>
      <c r="AE74" s="12"/>
      <c r="AF74" s="12"/>
      <c r="AG74" s="46"/>
      <c r="AH74" s="46"/>
    </row>
    <row r="75" spans="1:34" s="47" customFormat="1" ht="34.9" customHeight="1" outlineLevel="3" x14ac:dyDescent="0.25">
      <c r="A75" s="209" t="s">
        <v>119</v>
      </c>
      <c r="B75" s="66" t="s">
        <v>277</v>
      </c>
      <c r="C75" s="171"/>
      <c r="D75" s="397">
        <f t="shared" si="51"/>
        <v>0.63</v>
      </c>
      <c r="E75" s="394"/>
      <c r="F75" s="181">
        <v>2021</v>
      </c>
      <c r="G75" s="115">
        <v>2021</v>
      </c>
      <c r="H75" s="149">
        <v>0.745</v>
      </c>
      <c r="I75" s="64">
        <v>0.745</v>
      </c>
      <c r="J75" s="150">
        <v>0.745</v>
      </c>
      <c r="K75" s="417"/>
      <c r="L75" s="414"/>
      <c r="M75" s="414"/>
      <c r="N75" s="414"/>
      <c r="O75" s="414"/>
      <c r="P75" s="414"/>
      <c r="Q75" s="414">
        <v>0.63</v>
      </c>
      <c r="R75" s="414"/>
      <c r="S75" s="414"/>
      <c r="T75" s="414"/>
      <c r="U75" s="105">
        <f t="shared" si="48"/>
        <v>0.63</v>
      </c>
      <c r="V75" s="105">
        <f t="shared" si="49"/>
        <v>0</v>
      </c>
      <c r="W75" s="58"/>
      <c r="X75" s="58"/>
      <c r="Y75" s="58"/>
      <c r="Z75" s="58">
        <v>0.90300000000000002</v>
      </c>
      <c r="AA75" s="58"/>
      <c r="AB75" s="314">
        <f t="shared" si="50"/>
        <v>0.90300000000000002</v>
      </c>
      <c r="AC75" s="15"/>
      <c r="AD75" s="12"/>
      <c r="AE75" s="12"/>
      <c r="AF75" s="12"/>
      <c r="AG75" s="46"/>
      <c r="AH75" s="46"/>
    </row>
    <row r="76" spans="1:34" s="47" customFormat="1" ht="34.9" customHeight="1" outlineLevel="3" x14ac:dyDescent="0.25">
      <c r="A76" s="209" t="s">
        <v>120</v>
      </c>
      <c r="B76" s="66" t="s">
        <v>361</v>
      </c>
      <c r="C76" s="171"/>
      <c r="D76" s="397">
        <f t="shared" si="51"/>
        <v>0.8</v>
      </c>
      <c r="E76" s="394"/>
      <c r="F76" s="181">
        <v>2020</v>
      </c>
      <c r="G76" s="115">
        <v>2020</v>
      </c>
      <c r="H76" s="149">
        <v>1.034</v>
      </c>
      <c r="I76" s="64">
        <v>1.034</v>
      </c>
      <c r="J76" s="150">
        <v>1.034</v>
      </c>
      <c r="K76" s="417"/>
      <c r="L76" s="414"/>
      <c r="M76" s="414"/>
      <c r="N76" s="414"/>
      <c r="O76" s="414">
        <v>0.8</v>
      </c>
      <c r="P76" s="414"/>
      <c r="Q76" s="414"/>
      <c r="R76" s="414"/>
      <c r="S76" s="414"/>
      <c r="T76" s="414"/>
      <c r="U76" s="105">
        <f t="shared" si="48"/>
        <v>0.8</v>
      </c>
      <c r="V76" s="105">
        <f t="shared" si="49"/>
        <v>0</v>
      </c>
      <c r="W76" s="58"/>
      <c r="X76" s="58"/>
      <c r="Y76" s="58">
        <v>1.1830000000000001</v>
      </c>
      <c r="Z76" s="58"/>
      <c r="AA76" s="58"/>
      <c r="AB76" s="314">
        <f t="shared" si="50"/>
        <v>1.1830000000000001</v>
      </c>
      <c r="AC76" s="15"/>
      <c r="AD76" s="12"/>
      <c r="AE76" s="12"/>
      <c r="AF76" s="12"/>
      <c r="AG76" s="46"/>
      <c r="AH76" s="46"/>
    </row>
    <row r="77" spans="1:34" s="47" customFormat="1" ht="34.9" customHeight="1" outlineLevel="3" x14ac:dyDescent="0.25">
      <c r="A77" s="209" t="s">
        <v>121</v>
      </c>
      <c r="B77" s="66" t="s">
        <v>278</v>
      </c>
      <c r="C77" s="171"/>
      <c r="D77" s="397">
        <f t="shared" si="51"/>
        <v>0.8</v>
      </c>
      <c r="E77" s="394"/>
      <c r="F77" s="181">
        <v>2020</v>
      </c>
      <c r="G77" s="115">
        <v>2020</v>
      </c>
      <c r="H77" s="149">
        <v>1.034</v>
      </c>
      <c r="I77" s="64">
        <v>1.034</v>
      </c>
      <c r="J77" s="150">
        <v>1.034</v>
      </c>
      <c r="K77" s="417"/>
      <c r="L77" s="414"/>
      <c r="M77" s="414"/>
      <c r="N77" s="414"/>
      <c r="O77" s="414">
        <v>0.8</v>
      </c>
      <c r="P77" s="414"/>
      <c r="Q77" s="414"/>
      <c r="R77" s="414"/>
      <c r="S77" s="414"/>
      <c r="T77" s="414"/>
      <c r="U77" s="105">
        <f t="shared" si="48"/>
        <v>0.8</v>
      </c>
      <c r="V77" s="105">
        <f t="shared" si="49"/>
        <v>0</v>
      </c>
      <c r="W77" s="58"/>
      <c r="X77" s="58"/>
      <c r="Y77" s="58">
        <v>1.1830000000000001</v>
      </c>
      <c r="Z77" s="58"/>
      <c r="AA77" s="58"/>
      <c r="AB77" s="314">
        <f t="shared" si="50"/>
        <v>1.1830000000000001</v>
      </c>
      <c r="AC77" s="15"/>
      <c r="AD77" s="12"/>
      <c r="AE77" s="12"/>
      <c r="AF77" s="12"/>
      <c r="AG77" s="46"/>
      <c r="AH77" s="46"/>
    </row>
    <row r="78" spans="1:34" s="47" customFormat="1" ht="34.9" customHeight="1" outlineLevel="3" x14ac:dyDescent="0.25">
      <c r="A78" s="209" t="s">
        <v>122</v>
      </c>
      <c r="B78" s="66" t="s">
        <v>279</v>
      </c>
      <c r="C78" s="171"/>
      <c r="D78" s="397">
        <f t="shared" si="51"/>
        <v>0.4</v>
      </c>
      <c r="E78" s="394"/>
      <c r="F78" s="181">
        <v>2020</v>
      </c>
      <c r="G78" s="115">
        <v>2020</v>
      </c>
      <c r="H78" s="149">
        <v>0.51700000000000002</v>
      </c>
      <c r="I78" s="64">
        <v>0.51700000000000002</v>
      </c>
      <c r="J78" s="150">
        <v>0.51700000000000002</v>
      </c>
      <c r="K78" s="417"/>
      <c r="L78" s="414"/>
      <c r="M78" s="414"/>
      <c r="N78" s="414"/>
      <c r="O78" s="414">
        <v>0.4</v>
      </c>
      <c r="P78" s="414"/>
      <c r="Q78" s="414"/>
      <c r="R78" s="414"/>
      <c r="S78" s="414"/>
      <c r="T78" s="414"/>
      <c r="U78" s="105">
        <f t="shared" si="48"/>
        <v>0.4</v>
      </c>
      <c r="V78" s="105">
        <f t="shared" si="49"/>
        <v>0</v>
      </c>
      <c r="W78" s="58"/>
      <c r="X78" s="58"/>
      <c r="Y78" s="58">
        <v>0.59099999999999997</v>
      </c>
      <c r="Z78" s="58"/>
      <c r="AA78" s="58"/>
      <c r="AB78" s="314">
        <f t="shared" si="50"/>
        <v>0.59099999999999997</v>
      </c>
      <c r="AC78" s="15"/>
      <c r="AD78" s="12"/>
      <c r="AE78" s="12"/>
      <c r="AF78" s="12"/>
      <c r="AG78" s="46"/>
      <c r="AH78" s="46"/>
    </row>
    <row r="79" spans="1:34" s="47" customFormat="1" ht="34.9" customHeight="1" outlineLevel="3" x14ac:dyDescent="0.25">
      <c r="A79" s="209" t="s">
        <v>123</v>
      </c>
      <c r="B79" s="66" t="s">
        <v>280</v>
      </c>
      <c r="C79" s="171"/>
      <c r="D79" s="397">
        <f t="shared" si="51"/>
        <v>0.8</v>
      </c>
      <c r="E79" s="394"/>
      <c r="F79" s="181">
        <v>2020</v>
      </c>
      <c r="G79" s="115">
        <v>2020</v>
      </c>
      <c r="H79" s="149">
        <v>1.034</v>
      </c>
      <c r="I79" s="64">
        <v>1.034</v>
      </c>
      <c r="J79" s="150">
        <v>1.034</v>
      </c>
      <c r="K79" s="417"/>
      <c r="L79" s="414"/>
      <c r="M79" s="414"/>
      <c r="N79" s="414"/>
      <c r="O79" s="414">
        <v>0.8</v>
      </c>
      <c r="P79" s="414"/>
      <c r="Q79" s="414"/>
      <c r="R79" s="414"/>
      <c r="S79" s="414"/>
      <c r="T79" s="414"/>
      <c r="U79" s="105">
        <f t="shared" si="48"/>
        <v>0.8</v>
      </c>
      <c r="V79" s="105">
        <f t="shared" si="49"/>
        <v>0</v>
      </c>
      <c r="W79" s="58"/>
      <c r="X79" s="58"/>
      <c r="Y79" s="58">
        <v>1.1830000000000001</v>
      </c>
      <c r="Z79" s="58"/>
      <c r="AA79" s="58"/>
      <c r="AB79" s="314">
        <f t="shared" si="50"/>
        <v>1.1830000000000001</v>
      </c>
      <c r="AC79" s="15"/>
      <c r="AD79" s="12"/>
      <c r="AE79" s="12"/>
      <c r="AF79" s="12"/>
      <c r="AG79" s="46"/>
      <c r="AH79" s="46"/>
    </row>
    <row r="80" spans="1:34" s="47" customFormat="1" ht="34.9" customHeight="1" outlineLevel="3" x14ac:dyDescent="0.25">
      <c r="A80" s="209" t="s">
        <v>124</v>
      </c>
      <c r="B80" s="66" t="s">
        <v>281</v>
      </c>
      <c r="C80" s="171"/>
      <c r="D80" s="397">
        <f t="shared" si="51"/>
        <v>0.8</v>
      </c>
      <c r="E80" s="394"/>
      <c r="F80" s="181">
        <v>2019</v>
      </c>
      <c r="G80" s="115">
        <v>2019</v>
      </c>
      <c r="H80" s="149">
        <v>1.034</v>
      </c>
      <c r="I80" s="64">
        <v>1.034</v>
      </c>
      <c r="J80" s="150">
        <v>1.034</v>
      </c>
      <c r="K80" s="417"/>
      <c r="L80" s="414"/>
      <c r="M80" s="414">
        <v>0.8</v>
      </c>
      <c r="N80" s="414"/>
      <c r="O80" s="414"/>
      <c r="P80" s="414"/>
      <c r="Q80" s="414"/>
      <c r="R80" s="414"/>
      <c r="S80" s="414"/>
      <c r="T80" s="414"/>
      <c r="U80" s="105">
        <f t="shared" si="48"/>
        <v>0.8</v>
      </c>
      <c r="V80" s="105">
        <f t="shared" si="49"/>
        <v>0</v>
      </c>
      <c r="W80" s="58"/>
      <c r="X80" s="58">
        <v>1.1259999999999999</v>
      </c>
      <c r="Y80" s="58"/>
      <c r="Z80" s="58"/>
      <c r="AA80" s="58"/>
      <c r="AB80" s="314">
        <f t="shared" si="50"/>
        <v>1.1259999999999999</v>
      </c>
      <c r="AC80" s="15"/>
      <c r="AD80" s="12"/>
      <c r="AE80" s="12"/>
      <c r="AF80" s="12"/>
      <c r="AG80" s="46"/>
      <c r="AH80" s="46"/>
    </row>
    <row r="81" spans="1:34" s="47" customFormat="1" ht="34.9" customHeight="1" outlineLevel="3" x14ac:dyDescent="0.25">
      <c r="A81" s="209" t="s">
        <v>232</v>
      </c>
      <c r="B81" s="261" t="s">
        <v>362</v>
      </c>
      <c r="C81" s="171"/>
      <c r="D81" s="397">
        <f t="shared" si="51"/>
        <v>0.4</v>
      </c>
      <c r="E81" s="394"/>
      <c r="F81" s="181">
        <v>2019</v>
      </c>
      <c r="G81" s="115">
        <v>2019</v>
      </c>
      <c r="H81" s="149">
        <v>0.51700000000000002</v>
      </c>
      <c r="I81" s="64">
        <v>0.51700000000000002</v>
      </c>
      <c r="J81" s="150">
        <v>0.51700000000000002</v>
      </c>
      <c r="K81" s="417"/>
      <c r="L81" s="414"/>
      <c r="M81" s="414">
        <v>0.4</v>
      </c>
      <c r="N81" s="414"/>
      <c r="O81" s="414"/>
      <c r="P81" s="414"/>
      <c r="Q81" s="414"/>
      <c r="R81" s="414"/>
      <c r="S81" s="414"/>
      <c r="T81" s="414"/>
      <c r="U81" s="105">
        <f t="shared" si="48"/>
        <v>0.4</v>
      </c>
      <c r="V81" s="105">
        <f t="shared" si="49"/>
        <v>0</v>
      </c>
      <c r="W81" s="58"/>
      <c r="X81" s="58">
        <v>0.56299999999999994</v>
      </c>
      <c r="Y81" s="58"/>
      <c r="Z81" s="58"/>
      <c r="AA81" s="58"/>
      <c r="AB81" s="314">
        <f t="shared" si="50"/>
        <v>0.56299999999999994</v>
      </c>
      <c r="AC81" s="15"/>
      <c r="AD81" s="12"/>
      <c r="AE81" s="12"/>
      <c r="AF81" s="12"/>
      <c r="AG81" s="46"/>
      <c r="AH81" s="46"/>
    </row>
    <row r="82" spans="1:34" s="47" customFormat="1" ht="34.9" customHeight="1" outlineLevel="3" x14ac:dyDescent="0.25">
      <c r="A82" s="209" t="s">
        <v>233</v>
      </c>
      <c r="B82" s="261" t="s">
        <v>363</v>
      </c>
      <c r="C82" s="171"/>
      <c r="D82" s="397">
        <f t="shared" si="51"/>
        <v>0.8</v>
      </c>
      <c r="E82" s="394"/>
      <c r="F82" s="181">
        <v>2019</v>
      </c>
      <c r="G82" s="115">
        <v>2019</v>
      </c>
      <c r="H82" s="149">
        <v>1.034</v>
      </c>
      <c r="I82" s="64">
        <v>1.034</v>
      </c>
      <c r="J82" s="150">
        <v>1.034</v>
      </c>
      <c r="K82" s="417"/>
      <c r="L82" s="414"/>
      <c r="M82" s="414">
        <v>0.8</v>
      </c>
      <c r="N82" s="414"/>
      <c r="O82" s="414"/>
      <c r="P82" s="414"/>
      <c r="Q82" s="414"/>
      <c r="R82" s="414"/>
      <c r="S82" s="414"/>
      <c r="T82" s="414"/>
      <c r="U82" s="105">
        <f t="shared" si="48"/>
        <v>0.8</v>
      </c>
      <c r="V82" s="105">
        <f t="shared" si="49"/>
        <v>0</v>
      </c>
      <c r="W82" s="58"/>
      <c r="X82" s="58">
        <v>1.1259999999999999</v>
      </c>
      <c r="Y82" s="58"/>
      <c r="Z82" s="58"/>
      <c r="AA82" s="58"/>
      <c r="AB82" s="314">
        <f t="shared" si="50"/>
        <v>1.1259999999999999</v>
      </c>
      <c r="AC82" s="15"/>
      <c r="AD82" s="12"/>
      <c r="AE82" s="12"/>
      <c r="AF82" s="12"/>
      <c r="AG82" s="46"/>
      <c r="AH82" s="46"/>
    </row>
    <row r="83" spans="1:34" s="47" customFormat="1" ht="34.9" customHeight="1" outlineLevel="3" x14ac:dyDescent="0.25">
      <c r="A83" s="209" t="s">
        <v>234</v>
      </c>
      <c r="B83" s="261" t="s">
        <v>364</v>
      </c>
      <c r="C83" s="171"/>
      <c r="D83" s="397">
        <f t="shared" si="51"/>
        <v>0.4</v>
      </c>
      <c r="E83" s="394"/>
      <c r="F83" s="181">
        <v>2019</v>
      </c>
      <c r="G83" s="115">
        <v>2019</v>
      </c>
      <c r="H83" s="149">
        <v>0.51700000000000002</v>
      </c>
      <c r="I83" s="64">
        <v>0.51700000000000002</v>
      </c>
      <c r="J83" s="150">
        <v>0.51700000000000002</v>
      </c>
      <c r="K83" s="417"/>
      <c r="L83" s="414"/>
      <c r="M83" s="414">
        <v>0.4</v>
      </c>
      <c r="N83" s="414"/>
      <c r="O83" s="414"/>
      <c r="P83" s="414"/>
      <c r="Q83" s="414"/>
      <c r="R83" s="414"/>
      <c r="S83" s="414"/>
      <c r="T83" s="414"/>
      <c r="U83" s="105">
        <f t="shared" si="48"/>
        <v>0.4</v>
      </c>
      <c r="V83" s="105">
        <f t="shared" si="49"/>
        <v>0</v>
      </c>
      <c r="W83" s="58"/>
      <c r="X83" s="58">
        <v>0.56299999999999994</v>
      </c>
      <c r="Y83" s="58"/>
      <c r="Z83" s="58"/>
      <c r="AA83" s="58"/>
      <c r="AB83" s="314">
        <f t="shared" si="50"/>
        <v>0.56299999999999994</v>
      </c>
      <c r="AC83" s="15"/>
      <c r="AD83" s="12"/>
      <c r="AE83" s="12"/>
      <c r="AF83" s="12"/>
      <c r="AG83" s="46"/>
      <c r="AH83" s="46"/>
    </row>
    <row r="84" spans="1:34" s="47" customFormat="1" ht="34.9" customHeight="1" outlineLevel="3" x14ac:dyDescent="0.25">
      <c r="A84" s="209" t="s">
        <v>235</v>
      </c>
      <c r="B84" s="66" t="s">
        <v>365</v>
      </c>
      <c r="C84" s="171"/>
      <c r="D84" s="397">
        <f t="shared" si="51"/>
        <v>1.26</v>
      </c>
      <c r="E84" s="394"/>
      <c r="F84" s="181">
        <v>2019</v>
      </c>
      <c r="G84" s="115">
        <v>2019</v>
      </c>
      <c r="H84" s="149">
        <v>1.034</v>
      </c>
      <c r="I84" s="64">
        <v>1.034</v>
      </c>
      <c r="J84" s="150">
        <v>1.034</v>
      </c>
      <c r="K84" s="417"/>
      <c r="L84" s="414"/>
      <c r="M84" s="414">
        <v>1.26</v>
      </c>
      <c r="N84" s="414"/>
      <c r="O84" s="414"/>
      <c r="P84" s="414"/>
      <c r="Q84" s="414"/>
      <c r="R84" s="414"/>
      <c r="S84" s="414"/>
      <c r="T84" s="414"/>
      <c r="U84" s="105">
        <f t="shared" si="48"/>
        <v>1.26</v>
      </c>
      <c r="V84" s="105">
        <f t="shared" si="49"/>
        <v>0</v>
      </c>
      <c r="W84" s="58"/>
      <c r="X84" s="58">
        <v>1.1259999999999999</v>
      </c>
      <c r="Y84" s="58"/>
      <c r="Z84" s="58"/>
      <c r="AA84" s="58"/>
      <c r="AB84" s="314">
        <f t="shared" si="50"/>
        <v>1.1259999999999999</v>
      </c>
      <c r="AC84" s="15"/>
      <c r="AD84" s="12"/>
      <c r="AE84" s="12"/>
      <c r="AF84" s="12"/>
      <c r="AG84" s="46"/>
      <c r="AH84" s="46"/>
    </row>
    <row r="85" spans="1:34" s="47" customFormat="1" ht="34.9" customHeight="1" outlineLevel="3" x14ac:dyDescent="0.25">
      <c r="A85" s="209" t="s">
        <v>236</v>
      </c>
      <c r="B85" s="66" t="s">
        <v>254</v>
      </c>
      <c r="C85" s="171"/>
      <c r="D85" s="397">
        <f t="shared" si="51"/>
        <v>0.4</v>
      </c>
      <c r="E85" s="394"/>
      <c r="F85" s="181">
        <v>2020</v>
      </c>
      <c r="G85" s="115">
        <v>2020</v>
      </c>
      <c r="H85" s="149">
        <v>0.51700000000000002</v>
      </c>
      <c r="I85" s="64">
        <v>0.51700000000000002</v>
      </c>
      <c r="J85" s="150">
        <v>0.51700000000000002</v>
      </c>
      <c r="K85" s="417"/>
      <c r="L85" s="414"/>
      <c r="M85" s="414"/>
      <c r="N85" s="414"/>
      <c r="O85" s="414">
        <v>0.4</v>
      </c>
      <c r="P85" s="414"/>
      <c r="Q85" s="414"/>
      <c r="R85" s="414"/>
      <c r="S85" s="414"/>
      <c r="T85" s="414"/>
      <c r="U85" s="105">
        <f t="shared" si="48"/>
        <v>0.4</v>
      </c>
      <c r="V85" s="105">
        <f t="shared" si="49"/>
        <v>0</v>
      </c>
      <c r="W85" s="58"/>
      <c r="X85" s="58"/>
      <c r="Y85" s="58">
        <v>0.59099999999999997</v>
      </c>
      <c r="Z85" s="58"/>
      <c r="AA85" s="58"/>
      <c r="AB85" s="314">
        <f t="shared" si="50"/>
        <v>0.59099999999999997</v>
      </c>
      <c r="AC85" s="15"/>
      <c r="AD85" s="12"/>
      <c r="AE85" s="12"/>
      <c r="AF85" s="12"/>
      <c r="AG85" s="46"/>
      <c r="AH85" s="46"/>
    </row>
    <row r="86" spans="1:34" s="47" customFormat="1" ht="34.9" customHeight="1" outlineLevel="3" x14ac:dyDescent="0.25">
      <c r="A86" s="209" t="s">
        <v>237</v>
      </c>
      <c r="B86" s="66" t="s">
        <v>255</v>
      </c>
      <c r="C86" s="171"/>
      <c r="D86" s="397">
        <f t="shared" si="51"/>
        <v>0.4</v>
      </c>
      <c r="E86" s="394"/>
      <c r="F86" s="181">
        <v>2020</v>
      </c>
      <c r="G86" s="115">
        <v>2020</v>
      </c>
      <c r="H86" s="149">
        <v>0.51700000000000002</v>
      </c>
      <c r="I86" s="64">
        <v>0.51700000000000002</v>
      </c>
      <c r="J86" s="150">
        <v>0.51700000000000002</v>
      </c>
      <c r="K86" s="417"/>
      <c r="L86" s="414"/>
      <c r="M86" s="414"/>
      <c r="N86" s="414"/>
      <c r="O86" s="414">
        <v>0.4</v>
      </c>
      <c r="P86" s="414"/>
      <c r="Q86" s="414"/>
      <c r="R86" s="414"/>
      <c r="S86" s="414"/>
      <c r="T86" s="414"/>
      <c r="U86" s="105">
        <f t="shared" si="48"/>
        <v>0.4</v>
      </c>
      <c r="V86" s="105">
        <f t="shared" si="49"/>
        <v>0</v>
      </c>
      <c r="W86" s="58"/>
      <c r="X86" s="58"/>
      <c r="Y86" s="58">
        <v>0.59099999999999997</v>
      </c>
      <c r="Z86" s="58"/>
      <c r="AA86" s="58"/>
      <c r="AB86" s="314">
        <f t="shared" si="50"/>
        <v>0.59099999999999997</v>
      </c>
      <c r="AC86" s="15"/>
      <c r="AD86" s="12"/>
      <c r="AE86" s="12"/>
      <c r="AF86" s="12"/>
      <c r="AG86" s="46"/>
      <c r="AH86" s="46"/>
    </row>
    <row r="87" spans="1:34" s="47" customFormat="1" ht="34.9" customHeight="1" outlineLevel="3" x14ac:dyDescent="0.25">
      <c r="A87" s="209" t="s">
        <v>238</v>
      </c>
      <c r="B87" s="66" t="s">
        <v>256</v>
      </c>
      <c r="C87" s="171"/>
      <c r="D87" s="397">
        <f t="shared" si="51"/>
        <v>0.4</v>
      </c>
      <c r="E87" s="394"/>
      <c r="F87" s="181">
        <v>2021</v>
      </c>
      <c r="G87" s="115">
        <v>2021</v>
      </c>
      <c r="H87" s="149">
        <v>0.51700000000000002</v>
      </c>
      <c r="I87" s="64">
        <v>0.51700000000000002</v>
      </c>
      <c r="J87" s="150">
        <v>0.51700000000000002</v>
      </c>
      <c r="K87" s="417"/>
      <c r="L87" s="414"/>
      <c r="M87" s="414"/>
      <c r="N87" s="414"/>
      <c r="O87" s="414"/>
      <c r="P87" s="414"/>
      <c r="Q87" s="414">
        <v>0.4</v>
      </c>
      <c r="R87" s="414"/>
      <c r="S87" s="414"/>
      <c r="T87" s="414"/>
      <c r="U87" s="105">
        <f t="shared" si="48"/>
        <v>0.4</v>
      </c>
      <c r="V87" s="105">
        <f t="shared" si="49"/>
        <v>0</v>
      </c>
      <c r="W87" s="58"/>
      <c r="X87" s="58"/>
      <c r="Y87" s="58"/>
      <c r="Z87" s="58">
        <v>0.627</v>
      </c>
      <c r="AA87" s="58"/>
      <c r="AB87" s="314">
        <f t="shared" si="50"/>
        <v>0.627</v>
      </c>
      <c r="AC87" s="15"/>
      <c r="AD87" s="12"/>
      <c r="AE87" s="12"/>
      <c r="AF87" s="12"/>
      <c r="AG87" s="46"/>
      <c r="AH87" s="46"/>
    </row>
    <row r="88" spans="1:34" s="47" customFormat="1" ht="34.9" customHeight="1" outlineLevel="3" x14ac:dyDescent="0.25">
      <c r="A88" s="209" t="s">
        <v>239</v>
      </c>
      <c r="B88" s="66" t="s">
        <v>257</v>
      </c>
      <c r="C88" s="171"/>
      <c r="D88" s="397">
        <f t="shared" si="51"/>
        <v>0.4</v>
      </c>
      <c r="E88" s="394"/>
      <c r="F88" s="181">
        <v>2021</v>
      </c>
      <c r="G88" s="115">
        <v>2021</v>
      </c>
      <c r="H88" s="149">
        <v>0.51700000000000002</v>
      </c>
      <c r="I88" s="64">
        <v>0.51700000000000002</v>
      </c>
      <c r="J88" s="150">
        <v>0.51700000000000002</v>
      </c>
      <c r="K88" s="417"/>
      <c r="L88" s="414"/>
      <c r="M88" s="414"/>
      <c r="N88" s="414"/>
      <c r="O88" s="414"/>
      <c r="P88" s="414"/>
      <c r="Q88" s="414">
        <v>0.4</v>
      </c>
      <c r="R88" s="414"/>
      <c r="S88" s="414"/>
      <c r="T88" s="414"/>
      <c r="U88" s="105">
        <f t="shared" si="48"/>
        <v>0.4</v>
      </c>
      <c r="V88" s="105">
        <f t="shared" si="49"/>
        <v>0</v>
      </c>
      <c r="W88" s="58"/>
      <c r="X88" s="58"/>
      <c r="Y88" s="58"/>
      <c r="Z88" s="58">
        <v>0.627</v>
      </c>
      <c r="AA88" s="58"/>
      <c r="AB88" s="314">
        <f t="shared" si="50"/>
        <v>0.627</v>
      </c>
      <c r="AC88" s="15"/>
      <c r="AD88" s="12"/>
      <c r="AE88" s="12"/>
      <c r="AF88" s="12"/>
      <c r="AG88" s="46"/>
      <c r="AH88" s="46"/>
    </row>
    <row r="89" spans="1:34" s="47" customFormat="1" ht="34.9" customHeight="1" outlineLevel="3" x14ac:dyDescent="0.25">
      <c r="A89" s="209" t="s">
        <v>240</v>
      </c>
      <c r="B89" s="66" t="s">
        <v>258</v>
      </c>
      <c r="C89" s="171"/>
      <c r="D89" s="397">
        <f t="shared" si="51"/>
        <v>0.4</v>
      </c>
      <c r="E89" s="394"/>
      <c r="F89" s="181">
        <v>2019</v>
      </c>
      <c r="G89" s="115">
        <v>2019</v>
      </c>
      <c r="H89" s="149">
        <v>0.51700000000000002</v>
      </c>
      <c r="I89" s="64">
        <v>0.51700000000000002</v>
      </c>
      <c r="J89" s="150">
        <v>0.51700000000000002</v>
      </c>
      <c r="K89" s="417"/>
      <c r="L89" s="414"/>
      <c r="M89" s="414">
        <v>0.4</v>
      </c>
      <c r="N89" s="414"/>
      <c r="O89" s="414"/>
      <c r="P89" s="414"/>
      <c r="Q89" s="414"/>
      <c r="R89" s="414"/>
      <c r="S89" s="414"/>
      <c r="T89" s="414"/>
      <c r="U89" s="105">
        <f t="shared" si="48"/>
        <v>0.4</v>
      </c>
      <c r="V89" s="105">
        <f t="shared" si="49"/>
        <v>0</v>
      </c>
      <c r="W89" s="58"/>
      <c r="X89" s="58">
        <v>0.56299999999999994</v>
      </c>
      <c r="Y89" s="58"/>
      <c r="Z89" s="58"/>
      <c r="AA89" s="58"/>
      <c r="AB89" s="314">
        <f t="shared" si="50"/>
        <v>0.56299999999999994</v>
      </c>
      <c r="AC89" s="15"/>
      <c r="AD89" s="12"/>
      <c r="AE89" s="12"/>
      <c r="AF89" s="12"/>
      <c r="AG89" s="46"/>
      <c r="AH89" s="46"/>
    </row>
    <row r="90" spans="1:34" s="47" customFormat="1" ht="34.9" customHeight="1" outlineLevel="3" x14ac:dyDescent="0.25">
      <c r="A90" s="209" t="s">
        <v>241</v>
      </c>
      <c r="B90" s="66" t="s">
        <v>259</v>
      </c>
      <c r="C90" s="171"/>
      <c r="D90" s="397">
        <f t="shared" si="51"/>
        <v>0.8</v>
      </c>
      <c r="E90" s="394"/>
      <c r="F90" s="181">
        <v>2019</v>
      </c>
      <c r="G90" s="115">
        <v>2019</v>
      </c>
      <c r="H90" s="149">
        <v>1.034</v>
      </c>
      <c r="I90" s="64">
        <v>1.034</v>
      </c>
      <c r="J90" s="150">
        <v>1.034</v>
      </c>
      <c r="K90" s="417"/>
      <c r="L90" s="414"/>
      <c r="M90" s="414">
        <v>0.8</v>
      </c>
      <c r="N90" s="414"/>
      <c r="O90" s="414"/>
      <c r="P90" s="414"/>
      <c r="Q90" s="414"/>
      <c r="R90" s="414"/>
      <c r="S90" s="414"/>
      <c r="T90" s="414"/>
      <c r="U90" s="105">
        <f t="shared" si="48"/>
        <v>0.8</v>
      </c>
      <c r="V90" s="105">
        <f t="shared" si="49"/>
        <v>0</v>
      </c>
      <c r="W90" s="58"/>
      <c r="X90" s="58">
        <v>1.1259999999999999</v>
      </c>
      <c r="Y90" s="58"/>
      <c r="Z90" s="58"/>
      <c r="AA90" s="58"/>
      <c r="AB90" s="314">
        <f t="shared" si="50"/>
        <v>1.1259999999999999</v>
      </c>
      <c r="AC90" s="15"/>
      <c r="AD90" s="12"/>
      <c r="AE90" s="12"/>
      <c r="AF90" s="12"/>
      <c r="AG90" s="46"/>
      <c r="AH90" s="46"/>
    </row>
    <row r="91" spans="1:34" s="47" customFormat="1" ht="34.9" customHeight="1" outlineLevel="3" x14ac:dyDescent="0.25">
      <c r="A91" s="209" t="s">
        <v>242</v>
      </c>
      <c r="B91" s="66" t="s">
        <v>260</v>
      </c>
      <c r="C91" s="171"/>
      <c r="D91" s="397">
        <f t="shared" si="51"/>
        <v>0.8</v>
      </c>
      <c r="E91" s="394"/>
      <c r="F91" s="181">
        <v>2019</v>
      </c>
      <c r="G91" s="115">
        <v>2019</v>
      </c>
      <c r="H91" s="149">
        <v>1.034</v>
      </c>
      <c r="I91" s="64">
        <v>1.034</v>
      </c>
      <c r="J91" s="150">
        <v>1.034</v>
      </c>
      <c r="K91" s="417"/>
      <c r="L91" s="414"/>
      <c r="M91" s="414">
        <v>0.8</v>
      </c>
      <c r="N91" s="414"/>
      <c r="O91" s="414"/>
      <c r="P91" s="414"/>
      <c r="Q91" s="414"/>
      <c r="R91" s="414"/>
      <c r="S91" s="414"/>
      <c r="T91" s="414"/>
      <c r="U91" s="105">
        <f t="shared" si="48"/>
        <v>0.8</v>
      </c>
      <c r="V91" s="105">
        <f t="shared" si="49"/>
        <v>0</v>
      </c>
      <c r="W91" s="58"/>
      <c r="X91" s="58">
        <v>1.1259999999999999</v>
      </c>
      <c r="Y91" s="58"/>
      <c r="Z91" s="58"/>
      <c r="AA91" s="58"/>
      <c r="AB91" s="314">
        <f t="shared" si="50"/>
        <v>1.1259999999999999</v>
      </c>
      <c r="AC91" s="15"/>
      <c r="AD91" s="12"/>
      <c r="AE91" s="12"/>
      <c r="AF91" s="12"/>
      <c r="AG91" s="46"/>
      <c r="AH91" s="46"/>
    </row>
    <row r="92" spans="1:34" s="2" customFormat="1" ht="25.15" customHeight="1" x14ac:dyDescent="0.25">
      <c r="A92" s="206" t="s">
        <v>127</v>
      </c>
      <c r="B92" s="96" t="s">
        <v>34</v>
      </c>
      <c r="C92" s="110"/>
      <c r="D92" s="373" t="s">
        <v>309</v>
      </c>
      <c r="E92" s="374" t="s">
        <v>309</v>
      </c>
      <c r="F92" s="176">
        <v>2018</v>
      </c>
      <c r="G92" s="110">
        <v>2021</v>
      </c>
      <c r="H92" s="135">
        <f>H93+H109</f>
        <v>33.151000000000003</v>
      </c>
      <c r="I92" s="95">
        <f>I93+I109</f>
        <v>33.151000000000003</v>
      </c>
      <c r="J92" s="136">
        <f>J93+J109</f>
        <v>33.151000000000003</v>
      </c>
      <c r="K92" s="121" t="s">
        <v>309</v>
      </c>
      <c r="L92" s="95" t="s">
        <v>309</v>
      </c>
      <c r="M92" s="95" t="s">
        <v>309</v>
      </c>
      <c r="N92" s="95" t="s">
        <v>309</v>
      </c>
      <c r="O92" s="95" t="s">
        <v>309</v>
      </c>
      <c r="P92" s="95" t="s">
        <v>309</v>
      </c>
      <c r="Q92" s="95" t="s">
        <v>309</v>
      </c>
      <c r="R92" s="95" t="s">
        <v>309</v>
      </c>
      <c r="S92" s="95" t="s">
        <v>309</v>
      </c>
      <c r="T92" s="95" t="s">
        <v>309</v>
      </c>
      <c r="U92" s="105" t="s">
        <v>309</v>
      </c>
      <c r="V92" s="105" t="s">
        <v>309</v>
      </c>
      <c r="W92" s="95">
        <f t="shared" ref="W92:AC92" si="52">W93+W109</f>
        <v>11.792999999999999</v>
      </c>
      <c r="X92" s="95">
        <f t="shared" si="52"/>
        <v>6.0629999999999997</v>
      </c>
      <c r="Y92" s="95">
        <f t="shared" si="52"/>
        <v>5.87</v>
      </c>
      <c r="Z92" s="95">
        <f t="shared" si="52"/>
        <v>13.619</v>
      </c>
      <c r="AA92" s="95">
        <f t="shared" si="52"/>
        <v>0</v>
      </c>
      <c r="AB92" s="313">
        <f t="shared" si="52"/>
        <v>37.344999999999999</v>
      </c>
      <c r="AC92" s="10">
        <f t="shared" si="52"/>
        <v>34.771000000000001</v>
      </c>
      <c r="AD92" s="30"/>
      <c r="AE92" s="10"/>
      <c r="AF92" s="10"/>
      <c r="AG92" s="10"/>
      <c r="AH92" s="10"/>
    </row>
    <row r="93" spans="1:34" s="2" customFormat="1" ht="25.15" customHeight="1" x14ac:dyDescent="0.25">
      <c r="A93" s="213" t="s">
        <v>126</v>
      </c>
      <c r="B93" s="104" t="s">
        <v>35</v>
      </c>
      <c r="C93" s="111"/>
      <c r="D93" s="375" t="s">
        <v>309</v>
      </c>
      <c r="E93" s="376" t="s">
        <v>309</v>
      </c>
      <c r="F93" s="183">
        <v>2018</v>
      </c>
      <c r="G93" s="117">
        <v>2021</v>
      </c>
      <c r="H93" s="137">
        <f>H94+H104</f>
        <v>3.569</v>
      </c>
      <c r="I93" s="98">
        <f>I94+I104</f>
        <v>3.569</v>
      </c>
      <c r="J93" s="138">
        <f>J94+J104</f>
        <v>3.569</v>
      </c>
      <c r="K93" s="122" t="s">
        <v>309</v>
      </c>
      <c r="L93" s="98" t="s">
        <v>309</v>
      </c>
      <c r="M93" s="98" t="s">
        <v>309</v>
      </c>
      <c r="N93" s="98" t="s">
        <v>309</v>
      </c>
      <c r="O93" s="98" t="s">
        <v>309</v>
      </c>
      <c r="P93" s="98" t="s">
        <v>309</v>
      </c>
      <c r="Q93" s="98" t="s">
        <v>309</v>
      </c>
      <c r="R93" s="98" t="s">
        <v>309</v>
      </c>
      <c r="S93" s="98" t="s">
        <v>309</v>
      </c>
      <c r="T93" s="98" t="s">
        <v>309</v>
      </c>
      <c r="U93" s="105" t="s">
        <v>309</v>
      </c>
      <c r="V93" s="105" t="s">
        <v>309</v>
      </c>
      <c r="W93" s="98">
        <f t="shared" ref="W93:AB93" si="53">W94+W104</f>
        <v>1.1619999999999999</v>
      </c>
      <c r="X93" s="98">
        <f t="shared" si="53"/>
        <v>0.93100000000000005</v>
      </c>
      <c r="Y93" s="98">
        <f t="shared" si="53"/>
        <v>0</v>
      </c>
      <c r="Z93" s="98">
        <f t="shared" si="53"/>
        <v>1.9390000000000001</v>
      </c>
      <c r="AA93" s="98">
        <f t="shared" si="53"/>
        <v>0</v>
      </c>
      <c r="AB93" s="314">
        <f t="shared" si="53"/>
        <v>4.032</v>
      </c>
      <c r="AC93" s="10">
        <f>3.061+0.971</f>
        <v>4.032</v>
      </c>
      <c r="AD93" s="10"/>
      <c r="AE93" s="10"/>
      <c r="AF93" s="10"/>
      <c r="AG93" s="10"/>
      <c r="AH93" s="10"/>
    </row>
    <row r="94" spans="1:34" s="49" customFormat="1" ht="25.15" customHeight="1" x14ac:dyDescent="0.25">
      <c r="A94" s="208" t="s">
        <v>251</v>
      </c>
      <c r="B94" s="77" t="s">
        <v>179</v>
      </c>
      <c r="C94" s="114"/>
      <c r="D94" s="381" t="s">
        <v>309</v>
      </c>
      <c r="E94" s="382" t="s">
        <v>309</v>
      </c>
      <c r="F94" s="180">
        <v>2018</v>
      </c>
      <c r="G94" s="114">
        <v>2021</v>
      </c>
      <c r="H94" s="147">
        <f>SUM(H95:H103)</f>
        <v>2.6390000000000002</v>
      </c>
      <c r="I94" s="80">
        <f>SUM(I95:I103)</f>
        <v>2.6390000000000002</v>
      </c>
      <c r="J94" s="148">
        <f>SUM(J95:J103)</f>
        <v>2.6390000000000002</v>
      </c>
      <c r="K94" s="125" t="s">
        <v>309</v>
      </c>
      <c r="L94" s="78" t="s">
        <v>309</v>
      </c>
      <c r="M94" s="78" t="s">
        <v>309</v>
      </c>
      <c r="N94" s="78" t="s">
        <v>309</v>
      </c>
      <c r="O94" s="78" t="s">
        <v>309</v>
      </c>
      <c r="P94" s="78" t="s">
        <v>309</v>
      </c>
      <c r="Q94" s="78" t="s">
        <v>309</v>
      </c>
      <c r="R94" s="78" t="s">
        <v>309</v>
      </c>
      <c r="S94" s="78" t="s">
        <v>309</v>
      </c>
      <c r="T94" s="78" t="s">
        <v>309</v>
      </c>
      <c r="U94" s="105" t="s">
        <v>309</v>
      </c>
      <c r="V94" s="105" t="s">
        <v>309</v>
      </c>
      <c r="W94" s="78">
        <f t="shared" ref="W94:AB94" si="54">SUM(W95:W103)</f>
        <v>0.191</v>
      </c>
      <c r="X94" s="78">
        <f t="shared" si="54"/>
        <v>0.93100000000000005</v>
      </c>
      <c r="Y94" s="78">
        <f t="shared" si="54"/>
        <v>0</v>
      </c>
      <c r="Z94" s="78">
        <f t="shared" si="54"/>
        <v>1.9390000000000001</v>
      </c>
      <c r="AA94" s="78">
        <f t="shared" si="54"/>
        <v>0</v>
      </c>
      <c r="AB94" s="313">
        <f t="shared" si="54"/>
        <v>3.0609999999999999</v>
      </c>
      <c r="AC94" s="48"/>
      <c r="AD94" s="48"/>
      <c r="AE94" s="30">
        <f>AB94+AB110</f>
        <v>17.096</v>
      </c>
      <c r="AF94" s="48"/>
      <c r="AG94" s="48"/>
      <c r="AH94" s="48"/>
    </row>
    <row r="95" spans="1:34" s="32" customFormat="1" ht="34.9" customHeight="1" x14ac:dyDescent="0.25">
      <c r="A95" s="215" t="s">
        <v>252</v>
      </c>
      <c r="B95" s="68" t="s">
        <v>293</v>
      </c>
      <c r="C95" s="172"/>
      <c r="D95" s="398" t="s">
        <v>309</v>
      </c>
      <c r="E95" s="399" t="s">
        <v>309</v>
      </c>
      <c r="F95" s="179">
        <v>2018</v>
      </c>
      <c r="G95" s="113">
        <v>2018</v>
      </c>
      <c r="H95" s="397">
        <v>0.05</v>
      </c>
      <c r="I95" s="414">
        <v>0.05</v>
      </c>
      <c r="J95" s="394">
        <v>0.05</v>
      </c>
      <c r="K95" s="124" t="s">
        <v>309</v>
      </c>
      <c r="L95" s="58" t="s">
        <v>309</v>
      </c>
      <c r="M95" s="58" t="s">
        <v>309</v>
      </c>
      <c r="N95" s="58" t="s">
        <v>309</v>
      </c>
      <c r="O95" s="58" t="s">
        <v>309</v>
      </c>
      <c r="P95" s="58" t="s">
        <v>309</v>
      </c>
      <c r="Q95" s="58" t="s">
        <v>309</v>
      </c>
      <c r="R95" s="58" t="s">
        <v>309</v>
      </c>
      <c r="S95" s="58" t="s">
        <v>309</v>
      </c>
      <c r="T95" s="58" t="s">
        <v>309</v>
      </c>
      <c r="U95" s="105" t="s">
        <v>309</v>
      </c>
      <c r="V95" s="105" t="s">
        <v>309</v>
      </c>
      <c r="W95" s="405">
        <v>5.1999999999999998E-2</v>
      </c>
      <c r="X95" s="58"/>
      <c r="Y95" s="58"/>
      <c r="Z95" s="58"/>
      <c r="AA95" s="58"/>
      <c r="AB95" s="314">
        <f>SUM(W95:AA95)</f>
        <v>5.1999999999999998E-2</v>
      </c>
      <c r="AC95" s="31"/>
      <c r="AD95" s="31"/>
      <c r="AE95" s="31"/>
      <c r="AF95" s="31"/>
      <c r="AG95" s="31"/>
      <c r="AH95" s="31"/>
    </row>
    <row r="96" spans="1:34" s="49" customFormat="1" ht="34.9" customHeight="1" x14ac:dyDescent="0.25">
      <c r="A96" s="215" t="s">
        <v>294</v>
      </c>
      <c r="B96" s="70" t="s">
        <v>299</v>
      </c>
      <c r="C96" s="172"/>
      <c r="D96" s="398" t="s">
        <v>309</v>
      </c>
      <c r="E96" s="399" t="s">
        <v>309</v>
      </c>
      <c r="F96" s="179">
        <v>2018</v>
      </c>
      <c r="G96" s="113">
        <v>2018</v>
      </c>
      <c r="H96" s="149">
        <v>6.9000000000000006E-2</v>
      </c>
      <c r="I96" s="64">
        <v>6.9000000000000006E-2</v>
      </c>
      <c r="J96" s="150">
        <v>6.9000000000000006E-2</v>
      </c>
      <c r="K96" s="124" t="s">
        <v>309</v>
      </c>
      <c r="L96" s="58" t="s">
        <v>309</v>
      </c>
      <c r="M96" s="58" t="s">
        <v>309</v>
      </c>
      <c r="N96" s="58" t="s">
        <v>309</v>
      </c>
      <c r="O96" s="58" t="s">
        <v>309</v>
      </c>
      <c r="P96" s="58" t="s">
        <v>309</v>
      </c>
      <c r="Q96" s="58" t="s">
        <v>309</v>
      </c>
      <c r="R96" s="58" t="s">
        <v>309</v>
      </c>
      <c r="S96" s="58" t="s">
        <v>309</v>
      </c>
      <c r="T96" s="58" t="s">
        <v>309</v>
      </c>
      <c r="U96" s="105" t="s">
        <v>309</v>
      </c>
      <c r="V96" s="105" t="s">
        <v>309</v>
      </c>
      <c r="W96" s="58">
        <v>7.1999999999999995E-2</v>
      </c>
      <c r="X96" s="58"/>
      <c r="Y96" s="58"/>
      <c r="Z96" s="58"/>
      <c r="AA96" s="58"/>
      <c r="AB96" s="314">
        <f t="shared" ref="AB96:AB103" si="55">SUM(W96:AA96)</f>
        <v>7.1999999999999995E-2</v>
      </c>
      <c r="AC96" s="48"/>
      <c r="AD96" s="48"/>
      <c r="AE96" s="48"/>
      <c r="AF96" s="48"/>
      <c r="AG96" s="48"/>
      <c r="AH96" s="48"/>
    </row>
    <row r="97" spans="1:34" s="49" customFormat="1" ht="34.9" customHeight="1" x14ac:dyDescent="0.25">
      <c r="A97" s="215" t="s">
        <v>295</v>
      </c>
      <c r="B97" s="70" t="s">
        <v>300</v>
      </c>
      <c r="C97" s="172"/>
      <c r="D97" s="398" t="s">
        <v>309</v>
      </c>
      <c r="E97" s="399" t="s">
        <v>309</v>
      </c>
      <c r="F97" s="179">
        <v>2018</v>
      </c>
      <c r="G97" s="113">
        <v>2018</v>
      </c>
      <c r="H97" s="149">
        <v>6.4000000000000001E-2</v>
      </c>
      <c r="I97" s="64">
        <v>6.4000000000000001E-2</v>
      </c>
      <c r="J97" s="150">
        <v>6.4000000000000001E-2</v>
      </c>
      <c r="K97" s="124" t="s">
        <v>309</v>
      </c>
      <c r="L97" s="58" t="s">
        <v>309</v>
      </c>
      <c r="M97" s="58" t="s">
        <v>309</v>
      </c>
      <c r="N97" s="58" t="s">
        <v>309</v>
      </c>
      <c r="O97" s="58" t="s">
        <v>309</v>
      </c>
      <c r="P97" s="58" t="s">
        <v>309</v>
      </c>
      <c r="Q97" s="58" t="s">
        <v>309</v>
      </c>
      <c r="R97" s="58" t="s">
        <v>309</v>
      </c>
      <c r="S97" s="58" t="s">
        <v>309</v>
      </c>
      <c r="T97" s="58" t="s">
        <v>309</v>
      </c>
      <c r="U97" s="105" t="s">
        <v>309</v>
      </c>
      <c r="V97" s="105" t="s">
        <v>309</v>
      </c>
      <c r="W97" s="58">
        <v>6.7000000000000004E-2</v>
      </c>
      <c r="X97" s="58"/>
      <c r="Y97" s="58"/>
      <c r="Z97" s="58"/>
      <c r="AA97" s="58"/>
      <c r="AB97" s="314">
        <f t="shared" si="55"/>
        <v>6.7000000000000004E-2</v>
      </c>
      <c r="AC97" s="48"/>
      <c r="AD97" s="48"/>
      <c r="AE97" s="48"/>
      <c r="AF97" s="48"/>
      <c r="AG97" s="48"/>
      <c r="AH97" s="48"/>
    </row>
    <row r="98" spans="1:34" s="49" customFormat="1" ht="34.9" customHeight="1" x14ac:dyDescent="0.25">
      <c r="A98" s="215" t="s">
        <v>296</v>
      </c>
      <c r="B98" s="70" t="s">
        <v>360</v>
      </c>
      <c r="C98" s="172"/>
      <c r="D98" s="398" t="s">
        <v>309</v>
      </c>
      <c r="E98" s="399" t="s">
        <v>309</v>
      </c>
      <c r="F98" s="179">
        <v>2019</v>
      </c>
      <c r="G98" s="113">
        <v>2019</v>
      </c>
      <c r="H98" s="149">
        <v>0.35</v>
      </c>
      <c r="I98" s="64">
        <v>0.35</v>
      </c>
      <c r="J98" s="150">
        <v>0.35</v>
      </c>
      <c r="K98" s="124" t="s">
        <v>309</v>
      </c>
      <c r="L98" s="58" t="s">
        <v>309</v>
      </c>
      <c r="M98" s="58" t="s">
        <v>309</v>
      </c>
      <c r="N98" s="58" t="s">
        <v>309</v>
      </c>
      <c r="O98" s="58" t="s">
        <v>309</v>
      </c>
      <c r="P98" s="58" t="s">
        <v>309</v>
      </c>
      <c r="Q98" s="58" t="s">
        <v>309</v>
      </c>
      <c r="R98" s="58" t="s">
        <v>309</v>
      </c>
      <c r="S98" s="58" t="s">
        <v>309</v>
      </c>
      <c r="T98" s="58" t="s">
        <v>309</v>
      </c>
      <c r="U98" s="105" t="s">
        <v>309</v>
      </c>
      <c r="V98" s="105" t="s">
        <v>309</v>
      </c>
      <c r="W98" s="58"/>
      <c r="X98" s="58">
        <v>0.38100000000000001</v>
      </c>
      <c r="Y98" s="58"/>
      <c r="Z98" s="58"/>
      <c r="AA98" s="58"/>
      <c r="AB98" s="314">
        <f t="shared" si="55"/>
        <v>0.38100000000000001</v>
      </c>
      <c r="AC98" s="48"/>
      <c r="AD98" s="48"/>
      <c r="AE98" s="48"/>
      <c r="AF98" s="48"/>
      <c r="AG98" s="48"/>
      <c r="AH98" s="48"/>
    </row>
    <row r="99" spans="1:34" s="49" customFormat="1" ht="34.9" customHeight="1" x14ac:dyDescent="0.25">
      <c r="A99" s="215" t="s">
        <v>297</v>
      </c>
      <c r="B99" s="70" t="s">
        <v>302</v>
      </c>
      <c r="C99" s="172"/>
      <c r="D99" s="398" t="s">
        <v>309</v>
      </c>
      <c r="E99" s="399" t="s">
        <v>309</v>
      </c>
      <c r="F99" s="179">
        <v>2019</v>
      </c>
      <c r="G99" s="113">
        <v>2019</v>
      </c>
      <c r="H99" s="149">
        <v>0.32</v>
      </c>
      <c r="I99" s="64">
        <v>0.32</v>
      </c>
      <c r="J99" s="150">
        <v>0.32</v>
      </c>
      <c r="K99" s="124" t="s">
        <v>309</v>
      </c>
      <c r="L99" s="58" t="s">
        <v>309</v>
      </c>
      <c r="M99" s="58" t="s">
        <v>309</v>
      </c>
      <c r="N99" s="58" t="s">
        <v>309</v>
      </c>
      <c r="O99" s="58" t="s">
        <v>309</v>
      </c>
      <c r="P99" s="58" t="s">
        <v>309</v>
      </c>
      <c r="Q99" s="58" t="s">
        <v>309</v>
      </c>
      <c r="R99" s="58" t="s">
        <v>309</v>
      </c>
      <c r="S99" s="58" t="s">
        <v>309</v>
      </c>
      <c r="T99" s="58" t="s">
        <v>309</v>
      </c>
      <c r="U99" s="105" t="s">
        <v>309</v>
      </c>
      <c r="V99" s="105" t="s">
        <v>309</v>
      </c>
      <c r="W99" s="58"/>
      <c r="X99" s="58">
        <v>0.34799999999999998</v>
      </c>
      <c r="Y99" s="58"/>
      <c r="Z99" s="58"/>
      <c r="AA99" s="58"/>
      <c r="AB99" s="314">
        <f t="shared" si="55"/>
        <v>0.34799999999999998</v>
      </c>
      <c r="AC99" s="48"/>
      <c r="AD99" s="48"/>
      <c r="AE99" s="48"/>
      <c r="AF99" s="48"/>
      <c r="AG99" s="48"/>
      <c r="AH99" s="48"/>
    </row>
    <row r="100" spans="1:34" s="49" customFormat="1" ht="34.9" customHeight="1" x14ac:dyDescent="0.25">
      <c r="A100" s="215" t="s">
        <v>298</v>
      </c>
      <c r="B100" s="70" t="s">
        <v>303</v>
      </c>
      <c r="C100" s="172"/>
      <c r="D100" s="398" t="s">
        <v>309</v>
      </c>
      <c r="E100" s="399" t="s">
        <v>309</v>
      </c>
      <c r="F100" s="179">
        <v>2019</v>
      </c>
      <c r="G100" s="113">
        <v>2019</v>
      </c>
      <c r="H100" s="149">
        <v>0.05</v>
      </c>
      <c r="I100" s="64">
        <v>0.05</v>
      </c>
      <c r="J100" s="150">
        <v>0.05</v>
      </c>
      <c r="K100" s="124" t="s">
        <v>309</v>
      </c>
      <c r="L100" s="58" t="s">
        <v>309</v>
      </c>
      <c r="M100" s="58" t="s">
        <v>309</v>
      </c>
      <c r="N100" s="58" t="s">
        <v>309</v>
      </c>
      <c r="O100" s="58" t="s">
        <v>309</v>
      </c>
      <c r="P100" s="58" t="s">
        <v>309</v>
      </c>
      <c r="Q100" s="58" t="s">
        <v>309</v>
      </c>
      <c r="R100" s="58" t="s">
        <v>309</v>
      </c>
      <c r="S100" s="58" t="s">
        <v>309</v>
      </c>
      <c r="T100" s="58" t="s">
        <v>309</v>
      </c>
      <c r="U100" s="105" t="s">
        <v>309</v>
      </c>
      <c r="V100" s="105" t="s">
        <v>309</v>
      </c>
      <c r="W100" s="58"/>
      <c r="X100" s="58">
        <v>5.3999999999999999E-2</v>
      </c>
      <c r="Y100" s="58"/>
      <c r="Z100" s="58"/>
      <c r="AA100" s="58"/>
      <c r="AB100" s="314">
        <f t="shared" si="55"/>
        <v>5.3999999999999999E-2</v>
      </c>
      <c r="AC100" s="48"/>
      <c r="AD100" s="48"/>
      <c r="AE100" s="48"/>
      <c r="AF100" s="48"/>
      <c r="AG100" s="48"/>
      <c r="AH100" s="48"/>
    </row>
    <row r="101" spans="1:34" s="32" customFormat="1" ht="45" customHeight="1" x14ac:dyDescent="0.25">
      <c r="A101" s="215" t="s">
        <v>306</v>
      </c>
      <c r="B101" s="70" t="s">
        <v>304</v>
      </c>
      <c r="C101" s="172"/>
      <c r="D101" s="398" t="s">
        <v>309</v>
      </c>
      <c r="E101" s="399" t="s">
        <v>309</v>
      </c>
      <c r="F101" s="179">
        <v>2019</v>
      </c>
      <c r="G101" s="113">
        <v>2019</v>
      </c>
      <c r="H101" s="149">
        <v>0.09</v>
      </c>
      <c r="I101" s="64">
        <v>0.09</v>
      </c>
      <c r="J101" s="150">
        <v>0.09</v>
      </c>
      <c r="K101" s="124" t="s">
        <v>309</v>
      </c>
      <c r="L101" s="58" t="s">
        <v>309</v>
      </c>
      <c r="M101" s="58" t="s">
        <v>309</v>
      </c>
      <c r="N101" s="58" t="s">
        <v>309</v>
      </c>
      <c r="O101" s="58" t="s">
        <v>309</v>
      </c>
      <c r="P101" s="58" t="s">
        <v>309</v>
      </c>
      <c r="Q101" s="58" t="s">
        <v>309</v>
      </c>
      <c r="R101" s="58" t="s">
        <v>309</v>
      </c>
      <c r="S101" s="58" t="s">
        <v>309</v>
      </c>
      <c r="T101" s="58" t="s">
        <v>309</v>
      </c>
      <c r="U101" s="105" t="s">
        <v>309</v>
      </c>
      <c r="V101" s="105" t="s">
        <v>309</v>
      </c>
      <c r="W101" s="58"/>
      <c r="X101" s="58">
        <v>9.8000000000000004E-2</v>
      </c>
      <c r="Y101" s="58"/>
      <c r="Z101" s="58"/>
      <c r="AA101" s="58"/>
      <c r="AB101" s="314">
        <f t="shared" si="55"/>
        <v>9.8000000000000004E-2</v>
      </c>
      <c r="AC101" s="31"/>
      <c r="AD101" s="31"/>
      <c r="AE101" s="31"/>
      <c r="AF101" s="31"/>
      <c r="AG101" s="31"/>
      <c r="AH101" s="31"/>
    </row>
    <row r="102" spans="1:34" s="32" customFormat="1" ht="34.9" customHeight="1" x14ac:dyDescent="0.25">
      <c r="A102" s="215" t="s">
        <v>307</v>
      </c>
      <c r="B102" s="70" t="s">
        <v>305</v>
      </c>
      <c r="C102" s="172"/>
      <c r="D102" s="398" t="s">
        <v>309</v>
      </c>
      <c r="E102" s="399" t="s">
        <v>309</v>
      </c>
      <c r="F102" s="179">
        <v>2019</v>
      </c>
      <c r="G102" s="113">
        <v>2019</v>
      </c>
      <c r="H102" s="149">
        <v>4.5999999999999999E-2</v>
      </c>
      <c r="I102" s="64">
        <v>4.5999999999999999E-2</v>
      </c>
      <c r="J102" s="150">
        <v>4.5999999999999999E-2</v>
      </c>
      <c r="K102" s="124" t="s">
        <v>309</v>
      </c>
      <c r="L102" s="58" t="s">
        <v>309</v>
      </c>
      <c r="M102" s="58" t="s">
        <v>309</v>
      </c>
      <c r="N102" s="58" t="s">
        <v>309</v>
      </c>
      <c r="O102" s="58" t="s">
        <v>309</v>
      </c>
      <c r="P102" s="58" t="s">
        <v>309</v>
      </c>
      <c r="Q102" s="58" t="s">
        <v>309</v>
      </c>
      <c r="R102" s="58" t="s">
        <v>309</v>
      </c>
      <c r="S102" s="58" t="s">
        <v>309</v>
      </c>
      <c r="T102" s="58" t="s">
        <v>309</v>
      </c>
      <c r="U102" s="105" t="s">
        <v>309</v>
      </c>
      <c r="V102" s="105" t="s">
        <v>309</v>
      </c>
      <c r="W102" s="58"/>
      <c r="X102" s="58">
        <v>0.05</v>
      </c>
      <c r="Y102" s="58"/>
      <c r="Z102" s="58"/>
      <c r="AA102" s="58"/>
      <c r="AB102" s="314">
        <f t="shared" si="55"/>
        <v>0.05</v>
      </c>
      <c r="AC102" s="31"/>
      <c r="AD102" s="31"/>
      <c r="AE102" s="31"/>
      <c r="AF102" s="31"/>
      <c r="AG102" s="31"/>
      <c r="AH102" s="31"/>
    </row>
    <row r="103" spans="1:34" s="49" customFormat="1" ht="34.9" customHeight="1" x14ac:dyDescent="0.25">
      <c r="A103" s="215" t="s">
        <v>308</v>
      </c>
      <c r="B103" s="60" t="s">
        <v>416</v>
      </c>
      <c r="C103" s="113"/>
      <c r="D103" s="398" t="s">
        <v>309</v>
      </c>
      <c r="E103" s="399" t="s">
        <v>309</v>
      </c>
      <c r="F103" s="181">
        <v>2021</v>
      </c>
      <c r="G103" s="115">
        <v>2021</v>
      </c>
      <c r="H103" s="149">
        <v>1.6</v>
      </c>
      <c r="I103" s="64">
        <v>1.6</v>
      </c>
      <c r="J103" s="150">
        <v>1.6</v>
      </c>
      <c r="K103" s="124" t="s">
        <v>309</v>
      </c>
      <c r="L103" s="58" t="s">
        <v>309</v>
      </c>
      <c r="M103" s="58" t="s">
        <v>309</v>
      </c>
      <c r="N103" s="58" t="s">
        <v>309</v>
      </c>
      <c r="O103" s="58" t="s">
        <v>309</v>
      </c>
      <c r="P103" s="58" t="s">
        <v>309</v>
      </c>
      <c r="Q103" s="58" t="s">
        <v>309</v>
      </c>
      <c r="R103" s="58" t="s">
        <v>309</v>
      </c>
      <c r="S103" s="58" t="s">
        <v>309</v>
      </c>
      <c r="T103" s="58" t="s">
        <v>309</v>
      </c>
      <c r="U103" s="105" t="s">
        <v>309</v>
      </c>
      <c r="V103" s="105" t="s">
        <v>309</v>
      </c>
      <c r="W103" s="58"/>
      <c r="X103" s="58"/>
      <c r="Y103" s="58"/>
      <c r="Z103" s="58">
        <v>1.9390000000000001</v>
      </c>
      <c r="AA103" s="58"/>
      <c r="AB103" s="314">
        <f t="shared" si="55"/>
        <v>1.9390000000000001</v>
      </c>
      <c r="AC103" s="48"/>
      <c r="AD103" s="48"/>
      <c r="AE103" s="48"/>
      <c r="AF103" s="48"/>
      <c r="AG103" s="48"/>
      <c r="AH103" s="48"/>
    </row>
    <row r="104" spans="1:34" s="32" customFormat="1" ht="34.9" customHeight="1" x14ac:dyDescent="0.25">
      <c r="A104" s="214" t="s">
        <v>109</v>
      </c>
      <c r="B104" s="520" t="s">
        <v>220</v>
      </c>
      <c r="C104" s="116"/>
      <c r="D104" s="395" t="s">
        <v>309</v>
      </c>
      <c r="E104" s="396" t="s">
        <v>309</v>
      </c>
      <c r="F104" s="182">
        <v>2018</v>
      </c>
      <c r="G104" s="116">
        <v>2018</v>
      </c>
      <c r="H104" s="151">
        <f>SUM(H105:H108)</f>
        <v>0.92999999999999994</v>
      </c>
      <c r="I104" s="83">
        <f>SUM(I105:I108)</f>
        <v>0.92999999999999994</v>
      </c>
      <c r="J104" s="152">
        <f>SUM(J105:J108)</f>
        <v>0.92999999999999994</v>
      </c>
      <c r="K104" s="130" t="s">
        <v>309</v>
      </c>
      <c r="L104" s="82" t="s">
        <v>309</v>
      </c>
      <c r="M104" s="82" t="s">
        <v>309</v>
      </c>
      <c r="N104" s="82" t="s">
        <v>309</v>
      </c>
      <c r="O104" s="82" t="s">
        <v>309</v>
      </c>
      <c r="P104" s="82" t="s">
        <v>309</v>
      </c>
      <c r="Q104" s="82" t="s">
        <v>309</v>
      </c>
      <c r="R104" s="82" t="s">
        <v>309</v>
      </c>
      <c r="S104" s="82" t="s">
        <v>309</v>
      </c>
      <c r="T104" s="82" t="s">
        <v>309</v>
      </c>
      <c r="U104" s="105" t="s">
        <v>309</v>
      </c>
      <c r="V104" s="105" t="s">
        <v>309</v>
      </c>
      <c r="W104" s="82">
        <f>SUM(W105:W108)</f>
        <v>0.97099999999999997</v>
      </c>
      <c r="X104" s="82">
        <f t="shared" ref="X104:AA104" si="56">SUM(X105:X108)</f>
        <v>0</v>
      </c>
      <c r="Y104" s="82">
        <f t="shared" si="56"/>
        <v>0</v>
      </c>
      <c r="Z104" s="82">
        <f t="shared" si="56"/>
        <v>0</v>
      </c>
      <c r="AA104" s="82">
        <f t="shared" si="56"/>
        <v>0</v>
      </c>
      <c r="AB104" s="313">
        <f>SUM(AB105:AB108)</f>
        <v>0.97099999999999997</v>
      </c>
      <c r="AC104" s="31"/>
      <c r="AD104" s="31"/>
      <c r="AE104" s="31"/>
      <c r="AF104" s="31"/>
      <c r="AG104" s="31"/>
      <c r="AH104" s="31"/>
    </row>
    <row r="105" spans="1:34" s="32" customFormat="1" ht="34.9" customHeight="1" x14ac:dyDescent="0.25">
      <c r="A105" s="215" t="s">
        <v>312</v>
      </c>
      <c r="B105" s="66" t="s">
        <v>310</v>
      </c>
      <c r="C105" s="172"/>
      <c r="D105" s="398" t="s">
        <v>309</v>
      </c>
      <c r="E105" s="399" t="s">
        <v>309</v>
      </c>
      <c r="F105" s="179">
        <v>2018</v>
      </c>
      <c r="G105" s="113">
        <v>2018</v>
      </c>
      <c r="H105" s="153">
        <v>0.12</v>
      </c>
      <c r="I105" s="71">
        <v>0.12</v>
      </c>
      <c r="J105" s="154">
        <v>0.12</v>
      </c>
      <c r="K105" s="124" t="s">
        <v>309</v>
      </c>
      <c r="L105" s="58" t="s">
        <v>309</v>
      </c>
      <c r="M105" s="58" t="s">
        <v>309</v>
      </c>
      <c r="N105" s="58" t="s">
        <v>309</v>
      </c>
      <c r="O105" s="58" t="s">
        <v>309</v>
      </c>
      <c r="P105" s="58" t="s">
        <v>309</v>
      </c>
      <c r="Q105" s="58" t="s">
        <v>309</v>
      </c>
      <c r="R105" s="58" t="s">
        <v>309</v>
      </c>
      <c r="S105" s="58" t="s">
        <v>309</v>
      </c>
      <c r="T105" s="58" t="s">
        <v>309</v>
      </c>
      <c r="U105" s="105" t="s">
        <v>309</v>
      </c>
      <c r="V105" s="105" t="s">
        <v>309</v>
      </c>
      <c r="W105" s="58">
        <v>0.125</v>
      </c>
      <c r="X105" s="58"/>
      <c r="Y105" s="58"/>
      <c r="Z105" s="58"/>
      <c r="AA105" s="58"/>
      <c r="AB105" s="314">
        <f>SUM(W105:AA105)</f>
        <v>0.125</v>
      </c>
      <c r="AC105" s="31"/>
      <c r="AD105" s="31"/>
      <c r="AE105" s="31"/>
      <c r="AF105" s="31"/>
      <c r="AG105" s="31"/>
      <c r="AH105" s="31"/>
    </row>
    <row r="106" spans="1:34" s="32" customFormat="1" ht="34.9" customHeight="1" x14ac:dyDescent="0.25">
      <c r="A106" s="215" t="s">
        <v>313</v>
      </c>
      <c r="B106" s="66" t="s">
        <v>316</v>
      </c>
      <c r="C106" s="172"/>
      <c r="D106" s="398" t="s">
        <v>309</v>
      </c>
      <c r="E106" s="399" t="s">
        <v>309</v>
      </c>
      <c r="F106" s="179">
        <v>2018</v>
      </c>
      <c r="G106" s="113">
        <v>2018</v>
      </c>
      <c r="H106" s="153">
        <v>0.47</v>
      </c>
      <c r="I106" s="71">
        <v>0.47</v>
      </c>
      <c r="J106" s="154">
        <v>0.47</v>
      </c>
      <c r="K106" s="124" t="s">
        <v>309</v>
      </c>
      <c r="L106" s="58" t="s">
        <v>309</v>
      </c>
      <c r="M106" s="58" t="s">
        <v>309</v>
      </c>
      <c r="N106" s="58" t="s">
        <v>309</v>
      </c>
      <c r="O106" s="58" t="s">
        <v>309</v>
      </c>
      <c r="P106" s="58" t="s">
        <v>309</v>
      </c>
      <c r="Q106" s="58" t="s">
        <v>309</v>
      </c>
      <c r="R106" s="58" t="s">
        <v>309</v>
      </c>
      <c r="S106" s="58" t="s">
        <v>309</v>
      </c>
      <c r="T106" s="58" t="s">
        <v>309</v>
      </c>
      <c r="U106" s="105" t="s">
        <v>309</v>
      </c>
      <c r="V106" s="105" t="s">
        <v>309</v>
      </c>
      <c r="W106" s="58">
        <v>0.49099999999999999</v>
      </c>
      <c r="X106" s="58"/>
      <c r="Y106" s="58"/>
      <c r="Z106" s="58"/>
      <c r="AA106" s="58"/>
      <c r="AB106" s="314">
        <f t="shared" ref="AB106:AB108" si="57">SUM(W106:AA106)</f>
        <v>0.49099999999999999</v>
      </c>
      <c r="AC106" s="31"/>
      <c r="AD106" s="31"/>
      <c r="AE106" s="31"/>
      <c r="AF106" s="31"/>
      <c r="AG106" s="31"/>
      <c r="AH106" s="31"/>
    </row>
    <row r="107" spans="1:34" s="32" customFormat="1" ht="34.9" customHeight="1" x14ac:dyDescent="0.25">
      <c r="A107" s="215" t="s">
        <v>314</v>
      </c>
      <c r="B107" s="66" t="s">
        <v>317</v>
      </c>
      <c r="C107" s="113"/>
      <c r="D107" s="398" t="s">
        <v>309</v>
      </c>
      <c r="E107" s="399" t="s">
        <v>309</v>
      </c>
      <c r="F107" s="179">
        <v>2018</v>
      </c>
      <c r="G107" s="113">
        <v>2018</v>
      </c>
      <c r="H107" s="155">
        <v>0.12</v>
      </c>
      <c r="I107" s="62">
        <v>0.12</v>
      </c>
      <c r="J107" s="156">
        <v>0.12</v>
      </c>
      <c r="K107" s="124" t="s">
        <v>309</v>
      </c>
      <c r="L107" s="58" t="s">
        <v>309</v>
      </c>
      <c r="M107" s="58" t="s">
        <v>309</v>
      </c>
      <c r="N107" s="58" t="s">
        <v>309</v>
      </c>
      <c r="O107" s="58" t="s">
        <v>309</v>
      </c>
      <c r="P107" s="58" t="s">
        <v>309</v>
      </c>
      <c r="Q107" s="58" t="s">
        <v>309</v>
      </c>
      <c r="R107" s="58" t="s">
        <v>309</v>
      </c>
      <c r="S107" s="58" t="s">
        <v>309</v>
      </c>
      <c r="T107" s="58" t="s">
        <v>309</v>
      </c>
      <c r="U107" s="105" t="s">
        <v>309</v>
      </c>
      <c r="V107" s="105" t="s">
        <v>309</v>
      </c>
      <c r="W107" s="58">
        <v>0.125</v>
      </c>
      <c r="X107" s="58"/>
      <c r="Y107" s="58"/>
      <c r="Z107" s="58"/>
      <c r="AA107" s="58"/>
      <c r="AB107" s="314">
        <f t="shared" si="57"/>
        <v>0.125</v>
      </c>
      <c r="AC107" s="31"/>
      <c r="AD107" s="31"/>
      <c r="AE107" s="31"/>
      <c r="AF107" s="31"/>
      <c r="AG107" s="31"/>
      <c r="AH107" s="31"/>
    </row>
    <row r="108" spans="1:34" s="32" customFormat="1" ht="34.9" customHeight="1" x14ac:dyDescent="0.25">
      <c r="A108" s="215" t="s">
        <v>315</v>
      </c>
      <c r="B108" s="66" t="s">
        <v>311</v>
      </c>
      <c r="C108" s="113"/>
      <c r="D108" s="398" t="s">
        <v>309</v>
      </c>
      <c r="E108" s="399" t="s">
        <v>309</v>
      </c>
      <c r="F108" s="179">
        <v>2018</v>
      </c>
      <c r="G108" s="113">
        <v>2018</v>
      </c>
      <c r="H108" s="155">
        <v>0.22</v>
      </c>
      <c r="I108" s="62">
        <v>0.22</v>
      </c>
      <c r="J108" s="156">
        <v>0.22</v>
      </c>
      <c r="K108" s="124" t="s">
        <v>309</v>
      </c>
      <c r="L108" s="58" t="s">
        <v>309</v>
      </c>
      <c r="M108" s="58" t="s">
        <v>309</v>
      </c>
      <c r="N108" s="58" t="s">
        <v>309</v>
      </c>
      <c r="O108" s="58" t="s">
        <v>309</v>
      </c>
      <c r="P108" s="58" t="s">
        <v>309</v>
      </c>
      <c r="Q108" s="58" t="s">
        <v>309</v>
      </c>
      <c r="R108" s="58" t="s">
        <v>309</v>
      </c>
      <c r="S108" s="58" t="s">
        <v>309</v>
      </c>
      <c r="T108" s="58" t="s">
        <v>309</v>
      </c>
      <c r="U108" s="105" t="s">
        <v>309</v>
      </c>
      <c r="V108" s="105" t="s">
        <v>309</v>
      </c>
      <c r="W108" s="58">
        <v>0.23</v>
      </c>
      <c r="X108" s="58"/>
      <c r="Y108" s="58"/>
      <c r="Z108" s="58"/>
      <c r="AA108" s="58"/>
      <c r="AB108" s="314">
        <f t="shared" si="57"/>
        <v>0.23</v>
      </c>
      <c r="AC108" s="31"/>
      <c r="AD108" s="31"/>
      <c r="AE108" s="31"/>
      <c r="AF108" s="31"/>
      <c r="AG108" s="31"/>
      <c r="AH108" s="31"/>
    </row>
    <row r="109" spans="1:34" s="2" customFormat="1" ht="25.15" customHeight="1" x14ac:dyDescent="0.25">
      <c r="A109" s="206" t="s">
        <v>125</v>
      </c>
      <c r="B109" s="96" t="s">
        <v>36</v>
      </c>
      <c r="C109" s="110"/>
      <c r="D109" s="373" t="s">
        <v>309</v>
      </c>
      <c r="E109" s="374" t="s">
        <v>309</v>
      </c>
      <c r="F109" s="176">
        <v>2019</v>
      </c>
      <c r="G109" s="110">
        <v>2022</v>
      </c>
      <c r="H109" s="135">
        <f>H110+H116</f>
        <v>29.582000000000001</v>
      </c>
      <c r="I109" s="95">
        <f>I110+I116</f>
        <v>29.582000000000001</v>
      </c>
      <c r="J109" s="136">
        <f>J110+J116</f>
        <v>29.582000000000001</v>
      </c>
      <c r="K109" s="121" t="s">
        <v>309</v>
      </c>
      <c r="L109" s="95" t="s">
        <v>309</v>
      </c>
      <c r="M109" s="95" t="s">
        <v>309</v>
      </c>
      <c r="N109" s="95" t="s">
        <v>309</v>
      </c>
      <c r="O109" s="95" t="s">
        <v>309</v>
      </c>
      <c r="P109" s="95" t="s">
        <v>309</v>
      </c>
      <c r="Q109" s="95" t="s">
        <v>309</v>
      </c>
      <c r="R109" s="95" t="s">
        <v>309</v>
      </c>
      <c r="S109" s="95" t="s">
        <v>309</v>
      </c>
      <c r="T109" s="95" t="s">
        <v>309</v>
      </c>
      <c r="U109" s="105" t="s">
        <v>309</v>
      </c>
      <c r="V109" s="105" t="s">
        <v>309</v>
      </c>
      <c r="W109" s="95">
        <f t="shared" ref="W109:AB109" si="58">W110+W116</f>
        <v>10.631</v>
      </c>
      <c r="X109" s="95">
        <f t="shared" si="58"/>
        <v>5.1319999999999997</v>
      </c>
      <c r="Y109" s="95">
        <f t="shared" si="58"/>
        <v>5.87</v>
      </c>
      <c r="Z109" s="95">
        <f t="shared" si="58"/>
        <v>11.68</v>
      </c>
      <c r="AA109" s="95">
        <f t="shared" si="58"/>
        <v>0</v>
      </c>
      <c r="AB109" s="313">
        <f t="shared" si="58"/>
        <v>33.313000000000002</v>
      </c>
      <c r="AC109" s="10">
        <f>23.197+7.542</f>
        <v>30.738999999999997</v>
      </c>
      <c r="AD109" s="10"/>
      <c r="AE109" s="10"/>
      <c r="AF109" s="10">
        <f>6.23+7.24</f>
        <v>13.47</v>
      </c>
      <c r="AG109" s="10"/>
      <c r="AH109" s="10"/>
    </row>
    <row r="110" spans="1:34" s="50" customFormat="1" ht="25.15" customHeight="1" x14ac:dyDescent="0.25">
      <c r="A110" s="208" t="s">
        <v>318</v>
      </c>
      <c r="B110" s="77" t="s">
        <v>179</v>
      </c>
      <c r="C110" s="114"/>
      <c r="D110" s="381" t="s">
        <v>309</v>
      </c>
      <c r="E110" s="382" t="s">
        <v>309</v>
      </c>
      <c r="F110" s="180"/>
      <c r="G110" s="114"/>
      <c r="H110" s="147">
        <f>SUM(H111:H115)</f>
        <v>12.314</v>
      </c>
      <c r="I110" s="80">
        <f>SUM(I111:I115)</f>
        <v>12.314</v>
      </c>
      <c r="J110" s="148">
        <f>SUM(J111:J115)</f>
        <v>12.314</v>
      </c>
      <c r="K110" s="125" t="s">
        <v>309</v>
      </c>
      <c r="L110" s="78" t="s">
        <v>309</v>
      </c>
      <c r="M110" s="78" t="s">
        <v>309</v>
      </c>
      <c r="N110" s="78" t="s">
        <v>309</v>
      </c>
      <c r="O110" s="78" t="s">
        <v>309</v>
      </c>
      <c r="P110" s="78" t="s">
        <v>309</v>
      </c>
      <c r="Q110" s="78" t="s">
        <v>309</v>
      </c>
      <c r="R110" s="78" t="s">
        <v>309</v>
      </c>
      <c r="S110" s="78" t="s">
        <v>309</v>
      </c>
      <c r="T110" s="78" t="s">
        <v>309</v>
      </c>
      <c r="U110" s="105" t="s">
        <v>309</v>
      </c>
      <c r="V110" s="105" t="s">
        <v>309</v>
      </c>
      <c r="W110" s="78">
        <f t="shared" ref="W110:AB110" si="59">SUM(W111:W115)</f>
        <v>5.7110000000000003</v>
      </c>
      <c r="X110" s="78">
        <f t="shared" si="59"/>
        <v>0</v>
      </c>
      <c r="Y110" s="78">
        <f t="shared" si="59"/>
        <v>1.1890000000000001</v>
      </c>
      <c r="Z110" s="78">
        <f t="shared" si="59"/>
        <v>7.1349999999999998</v>
      </c>
      <c r="AA110" s="78">
        <f t="shared" si="59"/>
        <v>0</v>
      </c>
      <c r="AB110" s="313">
        <f t="shared" si="59"/>
        <v>14.035</v>
      </c>
      <c r="AC110" s="52"/>
      <c r="AD110" s="52"/>
      <c r="AE110" s="52"/>
      <c r="AF110" s="52"/>
      <c r="AG110" s="52"/>
      <c r="AH110" s="52"/>
    </row>
    <row r="111" spans="1:34" s="2" customFormat="1" ht="25.15" customHeight="1" x14ac:dyDescent="0.25">
      <c r="A111" s="209" t="s">
        <v>319</v>
      </c>
      <c r="B111" s="66" t="s">
        <v>414</v>
      </c>
      <c r="C111" s="113"/>
      <c r="D111" s="398" t="s">
        <v>309</v>
      </c>
      <c r="E111" s="399" t="s">
        <v>309</v>
      </c>
      <c r="F111" s="179">
        <v>2018</v>
      </c>
      <c r="G111" s="113">
        <v>2018</v>
      </c>
      <c r="H111" s="149">
        <v>0.67300000000000004</v>
      </c>
      <c r="I111" s="64">
        <v>0.67300000000000004</v>
      </c>
      <c r="J111" s="92">
        <v>0.67300000000000004</v>
      </c>
      <c r="K111" s="124" t="s">
        <v>309</v>
      </c>
      <c r="L111" s="58" t="s">
        <v>309</v>
      </c>
      <c r="M111" s="58" t="s">
        <v>309</v>
      </c>
      <c r="N111" s="58" t="s">
        <v>309</v>
      </c>
      <c r="O111" s="58" t="s">
        <v>309</v>
      </c>
      <c r="P111" s="58" t="s">
        <v>309</v>
      </c>
      <c r="Q111" s="58" t="s">
        <v>309</v>
      </c>
      <c r="R111" s="58" t="s">
        <v>309</v>
      </c>
      <c r="S111" s="58" t="s">
        <v>309</v>
      </c>
      <c r="T111" s="58" t="s">
        <v>309</v>
      </c>
      <c r="U111" s="105" t="s">
        <v>309</v>
      </c>
      <c r="V111" s="105" t="s">
        <v>309</v>
      </c>
      <c r="W111" s="58">
        <v>0.70299999999999996</v>
      </c>
      <c r="X111" s="58"/>
      <c r="Y111" s="58"/>
      <c r="Z111" s="58"/>
      <c r="AA111" s="58"/>
      <c r="AB111" s="314">
        <f>SUM(W111:AA111)</f>
        <v>0.70299999999999996</v>
      </c>
      <c r="AC111" s="10"/>
      <c r="AD111" s="10"/>
      <c r="AE111" s="10"/>
      <c r="AF111" s="10"/>
      <c r="AG111" s="10"/>
      <c r="AH111" s="10"/>
    </row>
    <row r="112" spans="1:34" s="518" customFormat="1" ht="25.15" customHeight="1" x14ac:dyDescent="0.25">
      <c r="A112" s="209" t="s">
        <v>320</v>
      </c>
      <c r="B112" s="66" t="s">
        <v>538</v>
      </c>
      <c r="C112" s="113"/>
      <c r="D112" s="398" t="s">
        <v>309</v>
      </c>
      <c r="E112" s="399" t="s">
        <v>309</v>
      </c>
      <c r="F112" s="179">
        <v>2018</v>
      </c>
      <c r="G112" s="113">
        <v>2018</v>
      </c>
      <c r="H112" s="149">
        <v>0.70499999999999996</v>
      </c>
      <c r="I112" s="64">
        <v>0.70499999999999996</v>
      </c>
      <c r="J112" s="92">
        <v>0.70499999999999996</v>
      </c>
      <c r="K112" s="124" t="s">
        <v>309</v>
      </c>
      <c r="L112" s="58" t="s">
        <v>309</v>
      </c>
      <c r="M112" s="58" t="s">
        <v>309</v>
      </c>
      <c r="N112" s="58" t="s">
        <v>309</v>
      </c>
      <c r="O112" s="58" t="s">
        <v>309</v>
      </c>
      <c r="P112" s="58" t="s">
        <v>309</v>
      </c>
      <c r="Q112" s="58" t="s">
        <v>309</v>
      </c>
      <c r="R112" s="58" t="s">
        <v>309</v>
      </c>
      <c r="S112" s="58" t="s">
        <v>309</v>
      </c>
      <c r="T112" s="58" t="s">
        <v>309</v>
      </c>
      <c r="U112" s="105" t="s">
        <v>309</v>
      </c>
      <c r="V112" s="105" t="s">
        <v>309</v>
      </c>
      <c r="W112" s="58">
        <v>0.73599999999999999</v>
      </c>
      <c r="X112" s="58"/>
      <c r="Y112" s="58"/>
      <c r="Z112" s="58"/>
      <c r="AA112" s="58"/>
      <c r="AB112" s="314">
        <f>SUM(W112:AA112)</f>
        <v>0.73599999999999999</v>
      </c>
      <c r="AC112" s="517"/>
      <c r="AD112" s="517"/>
      <c r="AE112" s="517"/>
      <c r="AF112" s="517"/>
      <c r="AG112" s="517"/>
      <c r="AH112" s="517"/>
    </row>
    <row r="113" spans="1:34" s="273" customFormat="1" ht="41.25" customHeight="1" x14ac:dyDescent="0.25">
      <c r="A113" s="209" t="s">
        <v>413</v>
      </c>
      <c r="B113" s="519" t="s">
        <v>535</v>
      </c>
      <c r="C113" s="113"/>
      <c r="D113" s="398" t="s">
        <v>309</v>
      </c>
      <c r="E113" s="399" t="s">
        <v>309</v>
      </c>
      <c r="F113" s="179">
        <v>2018</v>
      </c>
      <c r="G113" s="113">
        <v>2018</v>
      </c>
      <c r="H113" s="149">
        <v>4.0919999999999996</v>
      </c>
      <c r="I113" s="64">
        <v>4.0919999999999996</v>
      </c>
      <c r="J113" s="92">
        <v>4.0919999999999996</v>
      </c>
      <c r="K113" s="124" t="s">
        <v>309</v>
      </c>
      <c r="L113" s="58" t="s">
        <v>309</v>
      </c>
      <c r="M113" s="58" t="s">
        <v>309</v>
      </c>
      <c r="N113" s="58" t="s">
        <v>309</v>
      </c>
      <c r="O113" s="58" t="s">
        <v>309</v>
      </c>
      <c r="P113" s="58" t="s">
        <v>309</v>
      </c>
      <c r="Q113" s="58" t="s">
        <v>309</v>
      </c>
      <c r="R113" s="58" t="s">
        <v>309</v>
      </c>
      <c r="S113" s="58" t="s">
        <v>309</v>
      </c>
      <c r="T113" s="58" t="s">
        <v>309</v>
      </c>
      <c r="U113" s="105" t="s">
        <v>309</v>
      </c>
      <c r="V113" s="105" t="s">
        <v>309</v>
      </c>
      <c r="W113" s="58">
        <v>4.2720000000000002</v>
      </c>
      <c r="X113" s="58"/>
      <c r="Y113" s="58"/>
      <c r="Z113" s="58"/>
      <c r="AA113" s="58"/>
      <c r="AB113" s="314">
        <f>SUM(W113:AA113)</f>
        <v>4.2720000000000002</v>
      </c>
      <c r="AC113" s="274"/>
      <c r="AD113" s="274"/>
      <c r="AE113" s="274"/>
      <c r="AF113" s="274"/>
      <c r="AG113" s="274"/>
      <c r="AH113" s="274"/>
    </row>
    <row r="114" spans="1:34" s="2" customFormat="1" ht="25.15" customHeight="1" x14ac:dyDescent="0.25">
      <c r="A114" s="209" t="s">
        <v>536</v>
      </c>
      <c r="B114" s="66" t="s">
        <v>324</v>
      </c>
      <c r="C114" s="172"/>
      <c r="D114" s="398" t="s">
        <v>309</v>
      </c>
      <c r="E114" s="399" t="s">
        <v>309</v>
      </c>
      <c r="F114" s="179">
        <v>2020</v>
      </c>
      <c r="G114" s="113">
        <v>2020</v>
      </c>
      <c r="H114" s="149">
        <v>1.0389999999999999</v>
      </c>
      <c r="I114" s="64">
        <v>1.0389999999999999</v>
      </c>
      <c r="J114" s="92">
        <v>1.0389999999999999</v>
      </c>
      <c r="K114" s="124" t="s">
        <v>309</v>
      </c>
      <c r="L114" s="58" t="s">
        <v>309</v>
      </c>
      <c r="M114" s="58" t="s">
        <v>309</v>
      </c>
      <c r="N114" s="58" t="s">
        <v>309</v>
      </c>
      <c r="O114" s="58" t="s">
        <v>309</v>
      </c>
      <c r="P114" s="58" t="s">
        <v>309</v>
      </c>
      <c r="Q114" s="58" t="s">
        <v>309</v>
      </c>
      <c r="R114" s="58" t="s">
        <v>309</v>
      </c>
      <c r="S114" s="58" t="s">
        <v>309</v>
      </c>
      <c r="T114" s="58" t="s">
        <v>309</v>
      </c>
      <c r="U114" s="105" t="s">
        <v>309</v>
      </c>
      <c r="V114" s="105" t="s">
        <v>309</v>
      </c>
      <c r="W114" s="58"/>
      <c r="X114" s="58"/>
      <c r="Y114" s="58">
        <v>1.1890000000000001</v>
      </c>
      <c r="Z114" s="58"/>
      <c r="AA114" s="58"/>
      <c r="AB114" s="314">
        <f>SUM(W114:AA114)</f>
        <v>1.1890000000000001</v>
      </c>
      <c r="AC114" s="10"/>
      <c r="AD114" s="10"/>
      <c r="AE114" s="10"/>
      <c r="AF114" s="10"/>
      <c r="AG114" s="10"/>
      <c r="AH114" s="10"/>
    </row>
    <row r="115" spans="1:34" s="518" customFormat="1" ht="25.15" customHeight="1" x14ac:dyDescent="0.25">
      <c r="A115" s="209" t="s">
        <v>537</v>
      </c>
      <c r="B115" s="66" t="s">
        <v>323</v>
      </c>
      <c r="C115" s="172"/>
      <c r="D115" s="398" t="s">
        <v>309</v>
      </c>
      <c r="E115" s="399" t="s">
        <v>309</v>
      </c>
      <c r="F115" s="179">
        <v>2021</v>
      </c>
      <c r="G115" s="113">
        <v>2021</v>
      </c>
      <c r="H115" s="149">
        <v>5.8049999999999997</v>
      </c>
      <c r="I115" s="64">
        <v>5.8049999999999997</v>
      </c>
      <c r="J115" s="92">
        <v>5.8049999999999997</v>
      </c>
      <c r="K115" s="124" t="s">
        <v>309</v>
      </c>
      <c r="L115" s="58" t="s">
        <v>309</v>
      </c>
      <c r="M115" s="58" t="s">
        <v>309</v>
      </c>
      <c r="N115" s="58" t="s">
        <v>309</v>
      </c>
      <c r="O115" s="58" t="s">
        <v>309</v>
      </c>
      <c r="P115" s="58" t="s">
        <v>309</v>
      </c>
      <c r="Q115" s="58" t="s">
        <v>309</v>
      </c>
      <c r="R115" s="58" t="s">
        <v>309</v>
      </c>
      <c r="S115" s="58" t="s">
        <v>309</v>
      </c>
      <c r="T115" s="58" t="s">
        <v>309</v>
      </c>
      <c r="U115" s="105" t="s">
        <v>309</v>
      </c>
      <c r="V115" s="105" t="s">
        <v>309</v>
      </c>
      <c r="W115" s="58"/>
      <c r="X115" s="58"/>
      <c r="Y115" s="58"/>
      <c r="Z115" s="58">
        <v>7.1349999999999998</v>
      </c>
      <c r="AA115" s="58"/>
      <c r="AB115" s="314">
        <f>SUM(W115:AA115)</f>
        <v>7.1349999999999998</v>
      </c>
      <c r="AC115" s="517"/>
      <c r="AD115" s="517"/>
      <c r="AE115" s="517"/>
      <c r="AF115" s="517"/>
      <c r="AG115" s="517"/>
      <c r="AH115" s="517"/>
    </row>
    <row r="116" spans="1:34" s="18" customFormat="1" ht="25.15" customHeight="1" x14ac:dyDescent="0.25">
      <c r="A116" s="214" t="s">
        <v>321</v>
      </c>
      <c r="B116" s="520" t="s">
        <v>220</v>
      </c>
      <c r="C116" s="116"/>
      <c r="D116" s="395" t="s">
        <v>309</v>
      </c>
      <c r="E116" s="396" t="s">
        <v>309</v>
      </c>
      <c r="F116" s="182">
        <v>2018</v>
      </c>
      <c r="G116" s="116">
        <v>2022</v>
      </c>
      <c r="H116" s="151">
        <f>H117+H118+H119</f>
        <v>17.268000000000001</v>
      </c>
      <c r="I116" s="83">
        <f>SUM(I117:I119)</f>
        <v>17.268000000000001</v>
      </c>
      <c r="J116" s="152">
        <f>SUM(J117:J119)</f>
        <v>17.268000000000001</v>
      </c>
      <c r="K116" s="130" t="s">
        <v>309</v>
      </c>
      <c r="L116" s="82" t="s">
        <v>309</v>
      </c>
      <c r="M116" s="82" t="s">
        <v>309</v>
      </c>
      <c r="N116" s="82" t="s">
        <v>309</v>
      </c>
      <c r="O116" s="82" t="s">
        <v>309</v>
      </c>
      <c r="P116" s="82" t="s">
        <v>309</v>
      </c>
      <c r="Q116" s="82" t="s">
        <v>309</v>
      </c>
      <c r="R116" s="82" t="s">
        <v>309</v>
      </c>
      <c r="S116" s="82" t="s">
        <v>309</v>
      </c>
      <c r="T116" s="82" t="s">
        <v>309</v>
      </c>
      <c r="U116" s="105" t="s">
        <v>309</v>
      </c>
      <c r="V116" s="105" t="s">
        <v>309</v>
      </c>
      <c r="W116" s="82">
        <f t="shared" ref="W116:AB116" si="60">SUM(W117:W119)</f>
        <v>4.92</v>
      </c>
      <c r="X116" s="82">
        <f t="shared" si="60"/>
        <v>5.1319999999999997</v>
      </c>
      <c r="Y116" s="82">
        <f t="shared" si="60"/>
        <v>4.681</v>
      </c>
      <c r="Z116" s="82">
        <f t="shared" si="60"/>
        <v>4.5449999999999999</v>
      </c>
      <c r="AA116" s="82">
        <f t="shared" si="60"/>
        <v>0</v>
      </c>
      <c r="AB116" s="313">
        <f t="shared" si="60"/>
        <v>19.277999999999999</v>
      </c>
      <c r="AC116" s="30"/>
      <c r="AD116" s="17"/>
      <c r="AE116" s="17"/>
      <c r="AF116" s="17"/>
      <c r="AG116" s="17"/>
      <c r="AH116" s="17"/>
    </row>
    <row r="117" spans="1:34" s="2" customFormat="1" ht="25.15" customHeight="1" x14ac:dyDescent="0.25">
      <c r="A117" s="209" t="s">
        <v>322</v>
      </c>
      <c r="B117" s="66" t="s">
        <v>417</v>
      </c>
      <c r="C117" s="113"/>
      <c r="D117" s="398" t="s">
        <v>309</v>
      </c>
      <c r="E117" s="399" t="s">
        <v>309</v>
      </c>
      <c r="F117" s="179">
        <v>2018</v>
      </c>
      <c r="G117" s="113">
        <v>2019</v>
      </c>
      <c r="H117" s="149">
        <v>9.4260000000000002</v>
      </c>
      <c r="I117" s="64">
        <v>9.4260000000000002</v>
      </c>
      <c r="J117" s="150">
        <v>9.4260000000000002</v>
      </c>
      <c r="K117" s="124" t="s">
        <v>309</v>
      </c>
      <c r="L117" s="58" t="s">
        <v>309</v>
      </c>
      <c r="M117" s="58" t="s">
        <v>309</v>
      </c>
      <c r="N117" s="58" t="s">
        <v>309</v>
      </c>
      <c r="O117" s="58" t="s">
        <v>309</v>
      </c>
      <c r="P117" s="58" t="s">
        <v>309</v>
      </c>
      <c r="Q117" s="58" t="s">
        <v>309</v>
      </c>
      <c r="R117" s="58" t="s">
        <v>309</v>
      </c>
      <c r="S117" s="58" t="s">
        <v>309</v>
      </c>
      <c r="T117" s="58" t="s">
        <v>309</v>
      </c>
      <c r="U117" s="105" t="s">
        <v>309</v>
      </c>
      <c r="V117" s="105" t="s">
        <v>309</v>
      </c>
      <c r="W117" s="58">
        <v>4.92</v>
      </c>
      <c r="X117" s="58">
        <v>5.1319999999999997</v>
      </c>
      <c r="Y117" s="58"/>
      <c r="Z117" s="58"/>
      <c r="AA117" s="58"/>
      <c r="AB117" s="314">
        <f>SUM(W117:AA117)</f>
        <v>10.052</v>
      </c>
      <c r="AC117" s="10"/>
      <c r="AD117" s="10"/>
      <c r="AE117" s="10"/>
      <c r="AF117" s="10"/>
      <c r="AG117" s="10"/>
      <c r="AH117" s="10"/>
    </row>
    <row r="118" spans="1:34" s="2" customFormat="1" ht="25.15" customHeight="1" x14ac:dyDescent="0.25">
      <c r="A118" s="209" t="s">
        <v>327</v>
      </c>
      <c r="B118" s="66" t="s">
        <v>325</v>
      </c>
      <c r="C118" s="113"/>
      <c r="D118" s="398" t="s">
        <v>309</v>
      </c>
      <c r="E118" s="399" t="s">
        <v>309</v>
      </c>
      <c r="F118" s="179">
        <v>2019</v>
      </c>
      <c r="G118" s="113">
        <v>2019</v>
      </c>
      <c r="H118" s="149">
        <v>4.0919999999999996</v>
      </c>
      <c r="I118" s="64">
        <v>4.0919999999999996</v>
      </c>
      <c r="J118" s="150">
        <v>4.0919999999999996</v>
      </c>
      <c r="K118" s="124" t="s">
        <v>309</v>
      </c>
      <c r="L118" s="58" t="s">
        <v>309</v>
      </c>
      <c r="M118" s="58" t="s">
        <v>309</v>
      </c>
      <c r="N118" s="58" t="s">
        <v>309</v>
      </c>
      <c r="O118" s="58" t="s">
        <v>309</v>
      </c>
      <c r="P118" s="58" t="s">
        <v>309</v>
      </c>
      <c r="Q118" s="58" t="s">
        <v>309</v>
      </c>
      <c r="R118" s="58" t="s">
        <v>309</v>
      </c>
      <c r="S118" s="58" t="s">
        <v>309</v>
      </c>
      <c r="T118" s="58" t="s">
        <v>309</v>
      </c>
      <c r="U118" s="105" t="s">
        <v>309</v>
      </c>
      <c r="V118" s="105" t="s">
        <v>309</v>
      </c>
      <c r="W118" s="58"/>
      <c r="X118" s="58"/>
      <c r="Y118" s="58">
        <v>4.681</v>
      </c>
      <c r="Z118" s="58"/>
      <c r="AA118" s="58"/>
      <c r="AB118" s="314">
        <f>SUM(W118:AA118)</f>
        <v>4.681</v>
      </c>
      <c r="AC118" s="10"/>
      <c r="AD118" s="10"/>
      <c r="AE118" s="10"/>
      <c r="AF118" s="10"/>
      <c r="AG118" s="10"/>
      <c r="AH118" s="10"/>
    </row>
    <row r="119" spans="1:34" s="29" customFormat="1" ht="25.15" customHeight="1" x14ac:dyDescent="0.25">
      <c r="A119" s="209" t="s">
        <v>328</v>
      </c>
      <c r="B119" s="66" t="s">
        <v>326</v>
      </c>
      <c r="C119" s="113"/>
      <c r="D119" s="398" t="s">
        <v>309</v>
      </c>
      <c r="E119" s="399" t="s">
        <v>309</v>
      </c>
      <c r="F119" s="179">
        <v>2022</v>
      </c>
      <c r="G119" s="113">
        <v>2022</v>
      </c>
      <c r="H119" s="155">
        <v>3.75</v>
      </c>
      <c r="I119" s="62">
        <v>3.75</v>
      </c>
      <c r="J119" s="156">
        <v>3.75</v>
      </c>
      <c r="K119" s="124" t="s">
        <v>309</v>
      </c>
      <c r="L119" s="58" t="s">
        <v>309</v>
      </c>
      <c r="M119" s="58" t="s">
        <v>309</v>
      </c>
      <c r="N119" s="58" t="s">
        <v>309</v>
      </c>
      <c r="O119" s="58" t="s">
        <v>309</v>
      </c>
      <c r="P119" s="58" t="s">
        <v>309</v>
      </c>
      <c r="Q119" s="58" t="s">
        <v>309</v>
      </c>
      <c r="R119" s="58" t="s">
        <v>309</v>
      </c>
      <c r="S119" s="58" t="s">
        <v>309</v>
      </c>
      <c r="T119" s="58" t="s">
        <v>309</v>
      </c>
      <c r="U119" s="105" t="s">
        <v>309</v>
      </c>
      <c r="V119" s="105" t="s">
        <v>309</v>
      </c>
      <c r="W119" s="58"/>
      <c r="X119" s="58"/>
      <c r="Y119" s="58"/>
      <c r="Z119" s="58">
        <v>4.5449999999999999</v>
      </c>
      <c r="AA119" s="58"/>
      <c r="AB119" s="314">
        <f t="shared" ref="AB119" si="61">SUM(W119:AA119)</f>
        <v>4.5449999999999999</v>
      </c>
      <c r="AC119" s="28"/>
      <c r="AD119" s="28"/>
      <c r="AE119" s="28"/>
      <c r="AF119" s="28"/>
      <c r="AG119" s="28"/>
      <c r="AH119" s="28"/>
    </row>
    <row r="120" spans="1:34" ht="25.15" customHeight="1" x14ac:dyDescent="0.25">
      <c r="A120" s="216">
        <v>2</v>
      </c>
      <c r="B120" s="94" t="s">
        <v>45</v>
      </c>
      <c r="C120" s="173"/>
      <c r="D120" s="387">
        <f t="shared" ref="D120:E122" si="62">D121</f>
        <v>0</v>
      </c>
      <c r="E120" s="388">
        <f t="shared" si="62"/>
        <v>3.2</v>
      </c>
      <c r="F120" s="176">
        <v>2021</v>
      </c>
      <c r="G120" s="110">
        <v>2022</v>
      </c>
      <c r="H120" s="145">
        <f t="shared" ref="H120:Q121" si="63">H121</f>
        <v>17.439</v>
      </c>
      <c r="I120" s="103">
        <f t="shared" si="63"/>
        <v>17.439</v>
      </c>
      <c r="J120" s="146">
        <f t="shared" si="63"/>
        <v>17.439</v>
      </c>
      <c r="K120" s="127">
        <f t="shared" si="63"/>
        <v>0</v>
      </c>
      <c r="L120" s="103">
        <f t="shared" si="63"/>
        <v>0</v>
      </c>
      <c r="M120" s="103">
        <f t="shared" si="63"/>
        <v>0</v>
      </c>
      <c r="N120" s="103">
        <f t="shared" si="63"/>
        <v>0</v>
      </c>
      <c r="O120" s="103">
        <f t="shared" si="63"/>
        <v>0</v>
      </c>
      <c r="P120" s="103">
        <f t="shared" si="63"/>
        <v>0</v>
      </c>
      <c r="Q120" s="103">
        <f t="shared" si="63"/>
        <v>0</v>
      </c>
      <c r="R120" s="103">
        <f t="shared" ref="R120:AA121" si="64">R121</f>
        <v>0.7</v>
      </c>
      <c r="S120" s="103">
        <f t="shared" si="64"/>
        <v>0</v>
      </c>
      <c r="T120" s="103">
        <f t="shared" si="64"/>
        <v>2.5</v>
      </c>
      <c r="U120" s="107">
        <f t="shared" si="64"/>
        <v>0</v>
      </c>
      <c r="V120" s="107">
        <f t="shared" si="64"/>
        <v>3.2</v>
      </c>
      <c r="W120" s="103">
        <f t="shared" si="64"/>
        <v>0</v>
      </c>
      <c r="X120" s="103">
        <f t="shared" si="64"/>
        <v>0</v>
      </c>
      <c r="Y120" s="103">
        <f t="shared" si="64"/>
        <v>0</v>
      </c>
      <c r="Z120" s="103">
        <f t="shared" si="64"/>
        <v>7.9329999999999998</v>
      </c>
      <c r="AA120" s="103">
        <f t="shared" si="64"/>
        <v>13.977</v>
      </c>
      <c r="AB120" s="317">
        <f t="shared" ref="AB120:AB121" si="65">AB121</f>
        <v>21.91</v>
      </c>
      <c r="AC120" s="13"/>
      <c r="AD120" s="13"/>
      <c r="AE120" s="13"/>
      <c r="AF120" s="13"/>
      <c r="AG120" s="13"/>
      <c r="AH120" s="13"/>
    </row>
    <row r="121" spans="1:34" ht="25.15" customHeight="1" x14ac:dyDescent="0.25">
      <c r="A121" s="206" t="s">
        <v>22</v>
      </c>
      <c r="B121" s="94" t="s">
        <v>44</v>
      </c>
      <c r="C121" s="173"/>
      <c r="D121" s="387">
        <f t="shared" si="62"/>
        <v>0</v>
      </c>
      <c r="E121" s="388">
        <f t="shared" si="62"/>
        <v>3.2</v>
      </c>
      <c r="F121" s="176">
        <v>2021</v>
      </c>
      <c r="G121" s="110">
        <v>2022</v>
      </c>
      <c r="H121" s="145">
        <f t="shared" si="63"/>
        <v>17.439</v>
      </c>
      <c r="I121" s="103">
        <f t="shared" si="63"/>
        <v>17.439</v>
      </c>
      <c r="J121" s="146">
        <f t="shared" si="63"/>
        <v>17.439</v>
      </c>
      <c r="K121" s="127">
        <f t="shared" si="63"/>
        <v>0</v>
      </c>
      <c r="L121" s="103">
        <f t="shared" si="63"/>
        <v>0</v>
      </c>
      <c r="M121" s="103">
        <f t="shared" si="63"/>
        <v>0</v>
      </c>
      <c r="N121" s="103">
        <f t="shared" si="63"/>
        <v>0</v>
      </c>
      <c r="O121" s="103">
        <f t="shared" si="63"/>
        <v>0</v>
      </c>
      <c r="P121" s="103">
        <f t="shared" si="63"/>
        <v>0</v>
      </c>
      <c r="Q121" s="103">
        <f t="shared" si="63"/>
        <v>0</v>
      </c>
      <c r="R121" s="103">
        <f t="shared" si="64"/>
        <v>0.7</v>
      </c>
      <c r="S121" s="103">
        <f t="shared" si="64"/>
        <v>0</v>
      </c>
      <c r="T121" s="103">
        <f t="shared" si="64"/>
        <v>2.5</v>
      </c>
      <c r="U121" s="107">
        <f t="shared" si="64"/>
        <v>0</v>
      </c>
      <c r="V121" s="107">
        <f t="shared" si="64"/>
        <v>3.2</v>
      </c>
      <c r="W121" s="103">
        <f t="shared" si="64"/>
        <v>0</v>
      </c>
      <c r="X121" s="103">
        <f t="shared" si="64"/>
        <v>0</v>
      </c>
      <c r="Y121" s="103">
        <f t="shared" si="64"/>
        <v>0</v>
      </c>
      <c r="Z121" s="103">
        <f t="shared" si="64"/>
        <v>7.9329999999999998</v>
      </c>
      <c r="AA121" s="103">
        <f t="shared" si="64"/>
        <v>13.977</v>
      </c>
      <c r="AB121" s="317">
        <f t="shared" si="65"/>
        <v>21.91</v>
      </c>
      <c r="AC121" s="13"/>
      <c r="AD121" s="13"/>
      <c r="AE121" s="13"/>
      <c r="AF121" s="13"/>
      <c r="AG121" s="13"/>
      <c r="AH121" s="13"/>
    </row>
    <row r="122" spans="1:34" ht="25.15" customHeight="1" x14ac:dyDescent="0.25">
      <c r="A122" s="206" t="s">
        <v>23</v>
      </c>
      <c r="B122" s="96" t="s">
        <v>26</v>
      </c>
      <c r="C122" s="173"/>
      <c r="D122" s="387">
        <f t="shared" si="62"/>
        <v>0</v>
      </c>
      <c r="E122" s="388">
        <f t="shared" si="62"/>
        <v>3.2</v>
      </c>
      <c r="F122" s="176">
        <v>2021</v>
      </c>
      <c r="G122" s="110">
        <v>2022</v>
      </c>
      <c r="H122" s="145">
        <f t="shared" ref="H122:AB122" si="66">H123</f>
        <v>17.439</v>
      </c>
      <c r="I122" s="103">
        <f t="shared" si="66"/>
        <v>17.439</v>
      </c>
      <c r="J122" s="146">
        <f t="shared" si="66"/>
        <v>17.439</v>
      </c>
      <c r="K122" s="127">
        <f t="shared" si="66"/>
        <v>0</v>
      </c>
      <c r="L122" s="103">
        <f t="shared" si="66"/>
        <v>0</v>
      </c>
      <c r="M122" s="103">
        <f t="shared" si="66"/>
        <v>0</v>
      </c>
      <c r="N122" s="103">
        <f t="shared" si="66"/>
        <v>0</v>
      </c>
      <c r="O122" s="103">
        <f t="shared" si="66"/>
        <v>0</v>
      </c>
      <c r="P122" s="103">
        <f t="shared" si="66"/>
        <v>0</v>
      </c>
      <c r="Q122" s="103">
        <f t="shared" si="66"/>
        <v>0</v>
      </c>
      <c r="R122" s="103">
        <f t="shared" si="66"/>
        <v>0.7</v>
      </c>
      <c r="S122" s="103">
        <f t="shared" si="66"/>
        <v>0</v>
      </c>
      <c r="T122" s="103">
        <f t="shared" si="66"/>
        <v>2.5</v>
      </c>
      <c r="U122" s="107">
        <f t="shared" si="66"/>
        <v>0</v>
      </c>
      <c r="V122" s="107">
        <f t="shared" si="66"/>
        <v>3.2</v>
      </c>
      <c r="W122" s="103">
        <f t="shared" si="66"/>
        <v>0</v>
      </c>
      <c r="X122" s="103">
        <f t="shared" si="66"/>
        <v>0</v>
      </c>
      <c r="Y122" s="103">
        <f t="shared" si="66"/>
        <v>0</v>
      </c>
      <c r="Z122" s="103">
        <f t="shared" si="66"/>
        <v>7.9329999999999998</v>
      </c>
      <c r="AA122" s="103">
        <f t="shared" si="66"/>
        <v>13.977</v>
      </c>
      <c r="AB122" s="317">
        <f t="shared" si="66"/>
        <v>21.91</v>
      </c>
      <c r="AC122" s="13"/>
      <c r="AD122" s="13"/>
      <c r="AE122" s="13"/>
      <c r="AF122" s="13"/>
      <c r="AG122" s="13"/>
      <c r="AH122" s="13"/>
    </row>
    <row r="123" spans="1:34" ht="25.15" customHeight="1" x14ac:dyDescent="0.25">
      <c r="A123" s="206" t="s">
        <v>329</v>
      </c>
      <c r="B123" s="96" t="s">
        <v>27</v>
      </c>
      <c r="C123" s="110"/>
      <c r="D123" s="387">
        <f t="shared" ref="D123:E125" si="67">D124</f>
        <v>0</v>
      </c>
      <c r="E123" s="388">
        <f t="shared" si="67"/>
        <v>3.2</v>
      </c>
      <c r="F123" s="176">
        <v>2021</v>
      </c>
      <c r="G123" s="110">
        <v>2022</v>
      </c>
      <c r="H123" s="145">
        <f t="shared" ref="H123:Q125" si="68">H124</f>
        <v>17.439</v>
      </c>
      <c r="I123" s="103">
        <f t="shared" si="68"/>
        <v>17.439</v>
      </c>
      <c r="J123" s="146">
        <f t="shared" si="68"/>
        <v>17.439</v>
      </c>
      <c r="K123" s="127">
        <f t="shared" si="68"/>
        <v>0</v>
      </c>
      <c r="L123" s="103">
        <f t="shared" si="68"/>
        <v>0</v>
      </c>
      <c r="M123" s="103">
        <f t="shared" si="68"/>
        <v>0</v>
      </c>
      <c r="N123" s="103">
        <f t="shared" si="68"/>
        <v>0</v>
      </c>
      <c r="O123" s="103">
        <f t="shared" si="68"/>
        <v>0</v>
      </c>
      <c r="P123" s="103">
        <f t="shared" si="68"/>
        <v>0</v>
      </c>
      <c r="Q123" s="103">
        <f t="shared" si="68"/>
        <v>0</v>
      </c>
      <c r="R123" s="103">
        <f t="shared" ref="R123:AA125" si="69">R124</f>
        <v>0.7</v>
      </c>
      <c r="S123" s="103">
        <f t="shared" si="69"/>
        <v>0</v>
      </c>
      <c r="T123" s="103">
        <f t="shared" si="69"/>
        <v>2.5</v>
      </c>
      <c r="U123" s="107">
        <f t="shared" si="69"/>
        <v>0</v>
      </c>
      <c r="V123" s="107">
        <f t="shared" si="69"/>
        <v>3.2</v>
      </c>
      <c r="W123" s="103">
        <f t="shared" si="69"/>
        <v>0</v>
      </c>
      <c r="X123" s="103">
        <f t="shared" si="69"/>
        <v>0</v>
      </c>
      <c r="Y123" s="103">
        <f t="shared" si="69"/>
        <v>0</v>
      </c>
      <c r="Z123" s="103">
        <f t="shared" si="69"/>
        <v>7.9329999999999998</v>
      </c>
      <c r="AA123" s="103">
        <f t="shared" si="69"/>
        <v>13.977</v>
      </c>
      <c r="AB123" s="317">
        <f t="shared" ref="AB123:AB125" si="70">AB124</f>
        <v>21.91</v>
      </c>
      <c r="AC123" s="13"/>
      <c r="AD123" s="13"/>
      <c r="AE123" s="13"/>
      <c r="AF123" s="13"/>
      <c r="AG123" s="13"/>
      <c r="AH123" s="13"/>
    </row>
    <row r="124" spans="1:34" ht="25.15" customHeight="1" x14ac:dyDescent="0.25">
      <c r="A124" s="206" t="s">
        <v>46</v>
      </c>
      <c r="B124" s="99" t="s">
        <v>30</v>
      </c>
      <c r="C124" s="173"/>
      <c r="D124" s="387">
        <f t="shared" si="67"/>
        <v>0</v>
      </c>
      <c r="E124" s="388">
        <f t="shared" si="67"/>
        <v>3.2</v>
      </c>
      <c r="F124" s="176">
        <v>2021</v>
      </c>
      <c r="G124" s="110">
        <v>2022</v>
      </c>
      <c r="H124" s="145">
        <f t="shared" si="68"/>
        <v>17.439</v>
      </c>
      <c r="I124" s="103">
        <f t="shared" si="68"/>
        <v>17.439</v>
      </c>
      <c r="J124" s="146">
        <f t="shared" si="68"/>
        <v>17.439</v>
      </c>
      <c r="K124" s="127">
        <f t="shared" si="68"/>
        <v>0</v>
      </c>
      <c r="L124" s="103">
        <f t="shared" si="68"/>
        <v>0</v>
      </c>
      <c r="M124" s="103">
        <f t="shared" si="68"/>
        <v>0</v>
      </c>
      <c r="N124" s="103">
        <f t="shared" si="68"/>
        <v>0</v>
      </c>
      <c r="O124" s="103">
        <f t="shared" si="68"/>
        <v>0</v>
      </c>
      <c r="P124" s="103">
        <f t="shared" si="68"/>
        <v>0</v>
      </c>
      <c r="Q124" s="103">
        <f t="shared" si="68"/>
        <v>0</v>
      </c>
      <c r="R124" s="103">
        <f t="shared" si="69"/>
        <v>0.7</v>
      </c>
      <c r="S124" s="103">
        <f t="shared" si="69"/>
        <v>0</v>
      </c>
      <c r="T124" s="103">
        <f t="shared" si="69"/>
        <v>2.5</v>
      </c>
      <c r="U124" s="107">
        <f t="shared" si="69"/>
        <v>0</v>
      </c>
      <c r="V124" s="107">
        <f t="shared" si="69"/>
        <v>3.2</v>
      </c>
      <c r="W124" s="103">
        <f t="shared" si="69"/>
        <v>0</v>
      </c>
      <c r="X124" s="103">
        <f t="shared" si="69"/>
        <v>0</v>
      </c>
      <c r="Y124" s="103">
        <f t="shared" si="69"/>
        <v>0</v>
      </c>
      <c r="Z124" s="103">
        <f t="shared" si="69"/>
        <v>7.9329999999999998</v>
      </c>
      <c r="AA124" s="103">
        <f t="shared" si="69"/>
        <v>13.977</v>
      </c>
      <c r="AB124" s="317">
        <f t="shared" si="70"/>
        <v>21.91</v>
      </c>
      <c r="AC124" s="13"/>
      <c r="AD124" s="13"/>
      <c r="AE124" s="13"/>
      <c r="AF124" s="13"/>
      <c r="AG124" s="13"/>
      <c r="AH124" s="13"/>
    </row>
    <row r="125" spans="1:34" ht="25.15" customHeight="1" x14ac:dyDescent="0.25">
      <c r="A125" s="206" t="s">
        <v>47</v>
      </c>
      <c r="B125" s="97" t="s">
        <v>31</v>
      </c>
      <c r="C125" s="173"/>
      <c r="D125" s="387">
        <f t="shared" si="67"/>
        <v>0</v>
      </c>
      <c r="E125" s="388">
        <f t="shared" si="67"/>
        <v>3.2</v>
      </c>
      <c r="F125" s="176">
        <v>2021</v>
      </c>
      <c r="G125" s="110">
        <v>2022</v>
      </c>
      <c r="H125" s="145">
        <f t="shared" si="68"/>
        <v>17.439</v>
      </c>
      <c r="I125" s="103">
        <f t="shared" si="68"/>
        <v>17.439</v>
      </c>
      <c r="J125" s="146">
        <f t="shared" si="68"/>
        <v>17.439</v>
      </c>
      <c r="K125" s="127">
        <f t="shared" si="68"/>
        <v>0</v>
      </c>
      <c r="L125" s="103">
        <f t="shared" si="68"/>
        <v>0</v>
      </c>
      <c r="M125" s="103">
        <f t="shared" si="68"/>
        <v>0</v>
      </c>
      <c r="N125" s="103">
        <f t="shared" si="68"/>
        <v>0</v>
      </c>
      <c r="O125" s="103">
        <f t="shared" si="68"/>
        <v>0</v>
      </c>
      <c r="P125" s="103">
        <f t="shared" si="68"/>
        <v>0</v>
      </c>
      <c r="Q125" s="103">
        <f t="shared" si="68"/>
        <v>0</v>
      </c>
      <c r="R125" s="103">
        <f t="shared" si="69"/>
        <v>0.7</v>
      </c>
      <c r="S125" s="103">
        <f t="shared" si="69"/>
        <v>0</v>
      </c>
      <c r="T125" s="103">
        <f t="shared" si="69"/>
        <v>2.5</v>
      </c>
      <c r="U125" s="107">
        <f t="shared" si="69"/>
        <v>0</v>
      </c>
      <c r="V125" s="107">
        <f t="shared" si="69"/>
        <v>3.2</v>
      </c>
      <c r="W125" s="103">
        <f t="shared" si="69"/>
        <v>0</v>
      </c>
      <c r="X125" s="103">
        <f t="shared" si="69"/>
        <v>0</v>
      </c>
      <c r="Y125" s="103">
        <f t="shared" si="69"/>
        <v>0</v>
      </c>
      <c r="Z125" s="103">
        <f t="shared" si="69"/>
        <v>7.9329999999999998</v>
      </c>
      <c r="AA125" s="103">
        <f t="shared" si="69"/>
        <v>13.977</v>
      </c>
      <c r="AB125" s="317">
        <f t="shared" si="70"/>
        <v>21.91</v>
      </c>
      <c r="AC125" s="13"/>
      <c r="AD125" s="13"/>
      <c r="AE125" s="13"/>
      <c r="AF125" s="13"/>
      <c r="AG125" s="13"/>
      <c r="AH125" s="13"/>
    </row>
    <row r="126" spans="1:34" ht="25.15" customHeight="1" x14ac:dyDescent="0.25">
      <c r="A126" s="217" t="s">
        <v>244</v>
      </c>
      <c r="B126" s="84" t="s">
        <v>220</v>
      </c>
      <c r="C126" s="118"/>
      <c r="D126" s="400">
        <f>SUM(D127:D129)</f>
        <v>0</v>
      </c>
      <c r="E126" s="401">
        <f>SUM(E127:E129)</f>
        <v>3.2</v>
      </c>
      <c r="F126" s="184">
        <v>2021</v>
      </c>
      <c r="G126" s="118">
        <v>2022</v>
      </c>
      <c r="H126" s="157">
        <f t="shared" ref="H126:AB126" si="71">SUM(H127:H129)</f>
        <v>17.439</v>
      </c>
      <c r="I126" s="85">
        <f t="shared" si="71"/>
        <v>17.439</v>
      </c>
      <c r="J126" s="158">
        <f t="shared" si="71"/>
        <v>17.439</v>
      </c>
      <c r="K126" s="131">
        <f t="shared" si="71"/>
        <v>0</v>
      </c>
      <c r="L126" s="85">
        <f t="shared" si="71"/>
        <v>0</v>
      </c>
      <c r="M126" s="85">
        <f t="shared" si="71"/>
        <v>0</v>
      </c>
      <c r="N126" s="85">
        <f t="shared" si="71"/>
        <v>0</v>
      </c>
      <c r="O126" s="85">
        <f t="shared" si="71"/>
        <v>0</v>
      </c>
      <c r="P126" s="85">
        <f t="shared" si="71"/>
        <v>0</v>
      </c>
      <c r="Q126" s="85">
        <f t="shared" si="71"/>
        <v>0</v>
      </c>
      <c r="R126" s="85">
        <f t="shared" si="71"/>
        <v>0.7</v>
      </c>
      <c r="S126" s="85">
        <f t="shared" si="71"/>
        <v>0</v>
      </c>
      <c r="T126" s="85">
        <f t="shared" si="71"/>
        <v>2.5</v>
      </c>
      <c r="U126" s="107">
        <f t="shared" si="71"/>
        <v>0</v>
      </c>
      <c r="V126" s="107">
        <f t="shared" si="71"/>
        <v>3.2</v>
      </c>
      <c r="W126" s="85">
        <f t="shared" si="71"/>
        <v>0</v>
      </c>
      <c r="X126" s="85">
        <f t="shared" si="71"/>
        <v>0</v>
      </c>
      <c r="Y126" s="85">
        <f t="shared" si="71"/>
        <v>0</v>
      </c>
      <c r="Z126" s="85">
        <f t="shared" si="71"/>
        <v>7.9329999999999998</v>
      </c>
      <c r="AA126" s="85">
        <f t="shared" si="71"/>
        <v>13.977</v>
      </c>
      <c r="AB126" s="316">
        <f t="shared" si="71"/>
        <v>21.91</v>
      </c>
      <c r="AC126" s="13"/>
      <c r="AD126" s="13"/>
      <c r="AE126" s="13"/>
      <c r="AF126" s="13"/>
      <c r="AG126" s="13"/>
      <c r="AH126" s="13"/>
    </row>
    <row r="127" spans="1:34" ht="45.75" customHeight="1" outlineLevel="1" x14ac:dyDescent="0.25">
      <c r="A127" s="209" t="s">
        <v>245</v>
      </c>
      <c r="B127" s="72" t="s">
        <v>243</v>
      </c>
      <c r="C127" s="171"/>
      <c r="D127" s="397"/>
      <c r="E127" s="394">
        <f>L127+N127+P127+R127+T127</f>
        <v>0.7</v>
      </c>
      <c r="F127" s="181">
        <v>2021</v>
      </c>
      <c r="G127" s="115">
        <v>2021</v>
      </c>
      <c r="H127" s="149">
        <v>6.5449999999999999</v>
      </c>
      <c r="I127" s="64">
        <v>6.5449999999999999</v>
      </c>
      <c r="J127" s="150">
        <v>6.5449999999999999</v>
      </c>
      <c r="K127" s="128"/>
      <c r="L127" s="64"/>
      <c r="M127" s="64"/>
      <c r="N127" s="64"/>
      <c r="O127" s="64"/>
      <c r="P127" s="64"/>
      <c r="Q127" s="64"/>
      <c r="R127" s="414">
        <v>0.7</v>
      </c>
      <c r="S127" s="414"/>
      <c r="T127" s="414"/>
      <c r="U127" s="105">
        <f t="shared" ref="U127:V129" si="72">K127+M127+O127+Q127+S127</f>
        <v>0</v>
      </c>
      <c r="V127" s="105">
        <f t="shared" si="72"/>
        <v>0.7</v>
      </c>
      <c r="W127" s="58"/>
      <c r="X127" s="73"/>
      <c r="Y127" s="73"/>
      <c r="Z127" s="73">
        <v>7.9329999999999998</v>
      </c>
      <c r="AA127" s="73"/>
      <c r="AB127" s="314">
        <f>SUM(W127:AA127)</f>
        <v>7.9329999999999998</v>
      </c>
      <c r="AC127" s="13"/>
      <c r="AD127" s="13"/>
      <c r="AE127" s="13"/>
      <c r="AF127" s="13"/>
      <c r="AG127" s="13"/>
      <c r="AH127" s="13"/>
    </row>
    <row r="128" spans="1:34" ht="47.25" customHeight="1" outlineLevel="1" x14ac:dyDescent="0.25">
      <c r="A128" s="209" t="s">
        <v>246</v>
      </c>
      <c r="B128" s="72" t="s">
        <v>248</v>
      </c>
      <c r="C128" s="171"/>
      <c r="D128" s="397"/>
      <c r="E128" s="394">
        <f>L128+N128+P128+R128+T128</f>
        <v>0.94</v>
      </c>
      <c r="F128" s="181">
        <v>2022</v>
      </c>
      <c r="G128" s="115">
        <v>2022</v>
      </c>
      <c r="H128" s="149">
        <v>4.6040000000000001</v>
      </c>
      <c r="I128" s="64">
        <v>4.6040000000000001</v>
      </c>
      <c r="J128" s="150">
        <v>4.6040000000000001</v>
      </c>
      <c r="K128" s="128"/>
      <c r="L128" s="64"/>
      <c r="M128" s="64"/>
      <c r="N128" s="64"/>
      <c r="O128" s="64"/>
      <c r="P128" s="64"/>
      <c r="Q128" s="64"/>
      <c r="R128" s="414"/>
      <c r="S128" s="414"/>
      <c r="T128" s="414">
        <v>0.94</v>
      </c>
      <c r="U128" s="105">
        <f t="shared" si="72"/>
        <v>0</v>
      </c>
      <c r="V128" s="105">
        <f t="shared" si="72"/>
        <v>0.94</v>
      </c>
      <c r="W128" s="58"/>
      <c r="X128" s="64"/>
      <c r="Y128" s="73"/>
      <c r="Z128" s="64"/>
      <c r="AA128" s="73">
        <v>5.907</v>
      </c>
      <c r="AB128" s="314">
        <f>SUM(W128:AA128)</f>
        <v>5.907</v>
      </c>
      <c r="AC128" s="13"/>
      <c r="AD128" s="13"/>
      <c r="AE128" s="13"/>
      <c r="AF128" s="13"/>
      <c r="AG128" s="13"/>
      <c r="AH128" s="13"/>
    </row>
    <row r="129" spans="1:34" ht="46.5" customHeight="1" outlineLevel="1" x14ac:dyDescent="0.25">
      <c r="A129" s="209" t="s">
        <v>247</v>
      </c>
      <c r="B129" s="72" t="s">
        <v>249</v>
      </c>
      <c r="C129" s="171"/>
      <c r="D129" s="397"/>
      <c r="E129" s="394">
        <f>L129+N129+P129+R129+T129</f>
        <v>1.56</v>
      </c>
      <c r="F129" s="181">
        <v>2022</v>
      </c>
      <c r="G129" s="115">
        <v>2022</v>
      </c>
      <c r="H129" s="149">
        <v>6.29</v>
      </c>
      <c r="I129" s="64">
        <v>6.29</v>
      </c>
      <c r="J129" s="150">
        <v>6.29</v>
      </c>
      <c r="K129" s="128"/>
      <c r="L129" s="64"/>
      <c r="M129" s="64"/>
      <c r="N129" s="64"/>
      <c r="O129" s="64"/>
      <c r="P129" s="64"/>
      <c r="Q129" s="64"/>
      <c r="R129" s="414"/>
      <c r="S129" s="414"/>
      <c r="T129" s="414">
        <v>1.56</v>
      </c>
      <c r="U129" s="105">
        <f t="shared" si="72"/>
        <v>0</v>
      </c>
      <c r="V129" s="105">
        <f t="shared" si="72"/>
        <v>1.56</v>
      </c>
      <c r="W129" s="58"/>
      <c r="X129" s="73"/>
      <c r="Y129" s="73"/>
      <c r="Z129" s="73"/>
      <c r="AA129" s="73">
        <v>8.07</v>
      </c>
      <c r="AB129" s="314">
        <f>SUM(W129:AA129)</f>
        <v>8.07</v>
      </c>
      <c r="AC129" s="13"/>
      <c r="AD129" s="13"/>
      <c r="AE129" s="13"/>
      <c r="AF129" s="13"/>
      <c r="AG129" s="13"/>
      <c r="AH129" s="13"/>
    </row>
    <row r="130" spans="1:34" ht="25.15" customHeight="1" x14ac:dyDescent="0.25">
      <c r="A130" s="545" t="s">
        <v>53</v>
      </c>
      <c r="B130" s="546"/>
      <c r="C130" s="119"/>
      <c r="D130" s="398"/>
      <c r="E130" s="399"/>
      <c r="F130" s="185"/>
      <c r="G130" s="119"/>
      <c r="H130" s="91"/>
      <c r="I130" s="58"/>
      <c r="J130" s="92"/>
      <c r="K130" s="124"/>
      <c r="L130" s="58"/>
      <c r="M130" s="58"/>
      <c r="N130" s="58"/>
      <c r="O130" s="58"/>
      <c r="P130" s="58"/>
      <c r="Q130" s="58"/>
      <c r="R130" s="58"/>
      <c r="S130" s="58"/>
      <c r="T130" s="58"/>
      <c r="U130" s="105">
        <f t="shared" ref="U130:U131" si="73">SUM(O130,M130,K130,)</f>
        <v>0</v>
      </c>
      <c r="V130" s="105">
        <f t="shared" ref="V130:V131" si="74">SUM(P130,N130,L130,)</f>
        <v>0</v>
      </c>
      <c r="W130" s="58"/>
      <c r="X130" s="58"/>
      <c r="Y130" s="58"/>
      <c r="Z130" s="58"/>
      <c r="AA130" s="58"/>
      <c r="AB130" s="318"/>
      <c r="AC130" s="13"/>
      <c r="AD130" s="13"/>
      <c r="AE130" s="13"/>
      <c r="AF130" s="13"/>
      <c r="AG130" s="13"/>
      <c r="AH130" s="13"/>
    </row>
    <row r="131" spans="1:34" ht="25.15" customHeight="1" thickBot="1" x14ac:dyDescent="0.3">
      <c r="A131" s="319"/>
      <c r="B131" s="320" t="s">
        <v>54</v>
      </c>
      <c r="C131" s="321"/>
      <c r="D131" s="402"/>
      <c r="E131" s="403"/>
      <c r="F131" s="322"/>
      <c r="G131" s="321"/>
      <c r="H131" s="160"/>
      <c r="I131" s="161"/>
      <c r="J131" s="162"/>
      <c r="K131" s="323"/>
      <c r="L131" s="161"/>
      <c r="M131" s="161"/>
      <c r="N131" s="161"/>
      <c r="O131" s="161"/>
      <c r="P131" s="161"/>
      <c r="Q131" s="161"/>
      <c r="R131" s="161"/>
      <c r="S131" s="161"/>
      <c r="T131" s="161"/>
      <c r="U131" s="324">
        <f t="shared" si="73"/>
        <v>0</v>
      </c>
      <c r="V131" s="324">
        <f t="shared" si="74"/>
        <v>0</v>
      </c>
      <c r="W131" s="161"/>
      <c r="X131" s="161"/>
      <c r="Y131" s="161"/>
      <c r="Z131" s="161"/>
      <c r="AA131" s="161"/>
      <c r="AB131" s="325"/>
      <c r="AC131" s="13"/>
      <c r="AD131" s="13"/>
      <c r="AE131" s="13"/>
      <c r="AF131" s="13"/>
      <c r="AG131" s="13"/>
      <c r="AH131" s="13"/>
    </row>
    <row r="132" spans="1:34" ht="36.75" customHeight="1" x14ac:dyDescent="0.25">
      <c r="C132" s="526" t="s">
        <v>515</v>
      </c>
      <c r="D132" s="526"/>
      <c r="E132" s="526"/>
      <c r="F132" s="526"/>
      <c r="G132" s="526"/>
      <c r="H132" s="526"/>
      <c r="I132" s="526"/>
      <c r="J132" s="326"/>
      <c r="K132" s="326"/>
      <c r="L132" s="326"/>
      <c r="M132" s="326"/>
      <c r="N132" s="326"/>
      <c r="O132" s="326"/>
      <c r="P132" s="326"/>
      <c r="Q132" s="326"/>
      <c r="R132" s="527" t="s">
        <v>511</v>
      </c>
      <c r="S132" s="527"/>
      <c r="T132" s="527"/>
      <c r="AC132" s="13"/>
      <c r="AD132" s="13"/>
      <c r="AE132" s="13"/>
      <c r="AF132" s="13"/>
      <c r="AG132" s="13"/>
      <c r="AH132" s="13"/>
    </row>
    <row r="133" spans="1:34" ht="35.25" customHeight="1" x14ac:dyDescent="0.25">
      <c r="A133" s="528" t="s">
        <v>512</v>
      </c>
      <c r="B133" s="528"/>
      <c r="C133" s="300"/>
      <c r="D133" s="300"/>
      <c r="E133" s="300"/>
      <c r="F133" s="300"/>
      <c r="G133" s="300"/>
      <c r="H133" s="300"/>
      <c r="I133" s="300"/>
      <c r="AC133" s="13"/>
      <c r="AD133" s="13"/>
      <c r="AE133" s="13"/>
      <c r="AF133" s="13"/>
      <c r="AG133" s="13"/>
      <c r="AH133" s="13"/>
    </row>
    <row r="134" spans="1:34" ht="20.25" customHeight="1" x14ac:dyDescent="0.25">
      <c r="A134" s="529" t="s">
        <v>513</v>
      </c>
      <c r="B134" s="529"/>
      <c r="C134" s="300"/>
      <c r="D134" s="300"/>
      <c r="E134" s="300"/>
      <c r="F134" s="300"/>
      <c r="G134" s="300"/>
      <c r="H134" s="300"/>
      <c r="I134" s="300"/>
      <c r="AC134" s="13"/>
      <c r="AD134" s="13"/>
      <c r="AE134" s="13"/>
      <c r="AF134" s="13"/>
      <c r="AG134" s="13"/>
      <c r="AH134" s="13"/>
    </row>
    <row r="135" spans="1:34" ht="15" customHeight="1" x14ac:dyDescent="0.25">
      <c r="A135" s="529" t="s">
        <v>514</v>
      </c>
      <c r="B135" s="529"/>
      <c r="AC135" s="13"/>
      <c r="AD135" s="13"/>
      <c r="AE135" s="13"/>
      <c r="AF135" s="13"/>
      <c r="AG135" s="13"/>
      <c r="AH135" s="13"/>
    </row>
    <row r="136" spans="1:34" x14ac:dyDescent="0.25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3"/>
      <c r="R136" s="43"/>
      <c r="S136" s="43"/>
      <c r="T136" s="43"/>
      <c r="U136" s="5"/>
      <c r="V136" s="5"/>
      <c r="W136" s="5"/>
      <c r="X136" s="5"/>
      <c r="Y136" s="5"/>
      <c r="Z136" s="43"/>
      <c r="AA136" s="43"/>
      <c r="AB136" s="5"/>
      <c r="AC136" s="13"/>
      <c r="AD136" s="13"/>
      <c r="AE136" s="13"/>
      <c r="AF136" s="13"/>
      <c r="AG136" s="13"/>
      <c r="AH136" s="13"/>
    </row>
    <row r="137" spans="1:34" x14ac:dyDescent="0.25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43"/>
      <c r="R137" s="43"/>
      <c r="S137" s="43"/>
      <c r="T137" s="43"/>
      <c r="U137" s="5"/>
      <c r="V137" s="5"/>
      <c r="W137" s="5"/>
      <c r="X137" s="5"/>
      <c r="Y137" s="5"/>
      <c r="Z137" s="43"/>
      <c r="AA137" s="43"/>
      <c r="AB137" s="5"/>
      <c r="AC137" s="13"/>
      <c r="AD137" s="13"/>
      <c r="AE137" s="13"/>
      <c r="AF137" s="13"/>
      <c r="AG137" s="13"/>
      <c r="AH137" s="13"/>
    </row>
    <row r="138" spans="1:34" x14ac:dyDescent="0.25">
      <c r="AC138" s="13"/>
      <c r="AD138" s="13"/>
      <c r="AE138" s="13"/>
      <c r="AF138" s="13"/>
      <c r="AG138" s="13"/>
      <c r="AH138" s="13"/>
    </row>
    <row r="139" spans="1:34" x14ac:dyDescent="0.25">
      <c r="AC139" s="13"/>
      <c r="AD139" s="13"/>
      <c r="AE139" s="13"/>
      <c r="AF139" s="13"/>
      <c r="AG139" s="13"/>
      <c r="AH139" s="13"/>
    </row>
    <row r="140" spans="1:34" ht="15" customHeight="1" x14ac:dyDescent="0.25">
      <c r="A140" s="557" t="s">
        <v>99</v>
      </c>
      <c r="B140" s="557"/>
      <c r="C140" s="557"/>
      <c r="D140" s="557"/>
      <c r="E140" s="557"/>
      <c r="AC140" s="13"/>
      <c r="AD140" s="13"/>
      <c r="AE140" s="13"/>
      <c r="AF140" s="13"/>
      <c r="AG140" s="13"/>
      <c r="AH140" s="13"/>
    </row>
    <row r="141" spans="1:34" ht="28.9" customHeight="1" x14ac:dyDescent="0.25">
      <c r="A141" s="557" t="s">
        <v>100</v>
      </c>
      <c r="B141" s="557"/>
      <c r="C141" s="557"/>
      <c r="D141" s="557"/>
      <c r="E141" s="557"/>
      <c r="AC141" s="13"/>
      <c r="AD141" s="13"/>
      <c r="AE141" s="13"/>
      <c r="AF141" s="13"/>
      <c r="AG141" s="13"/>
      <c r="AH141" s="13"/>
    </row>
    <row r="142" spans="1:34" ht="22.9" customHeight="1" x14ac:dyDescent="0.25">
      <c r="A142" s="559" t="s">
        <v>101</v>
      </c>
      <c r="B142" s="559"/>
      <c r="C142" s="559"/>
      <c r="D142" s="559"/>
      <c r="E142" s="559"/>
      <c r="AC142" s="13"/>
      <c r="AD142" s="13"/>
      <c r="AE142" s="13"/>
      <c r="AF142" s="13"/>
      <c r="AG142" s="13"/>
      <c r="AH142" s="13"/>
    </row>
    <row r="143" spans="1:34" ht="18" customHeight="1" x14ac:dyDescent="0.25">
      <c r="A143" s="557" t="s">
        <v>102</v>
      </c>
      <c r="B143" s="557"/>
      <c r="C143" s="557"/>
      <c r="D143" s="557"/>
      <c r="E143" s="557"/>
      <c r="AC143" s="13"/>
      <c r="AD143" s="13"/>
      <c r="AE143" s="13"/>
      <c r="AF143" s="13"/>
      <c r="AG143" s="13"/>
      <c r="AH143" s="13"/>
    </row>
    <row r="144" spans="1:34" x14ac:dyDescent="0.25">
      <c r="A144" s="6"/>
      <c r="B144" s="6"/>
      <c r="C144" s="6"/>
      <c r="D144" s="6"/>
      <c r="E144" s="6"/>
      <c r="AC144" s="13"/>
      <c r="AD144" s="13"/>
      <c r="AE144" s="13"/>
      <c r="AF144" s="13"/>
      <c r="AG144" s="13"/>
      <c r="AH144" s="13"/>
    </row>
    <row r="145" spans="1:34" ht="15.75" x14ac:dyDescent="0.25">
      <c r="A145" s="558"/>
      <c r="B145" s="558"/>
      <c r="C145" s="558"/>
      <c r="D145" s="558"/>
      <c r="E145" s="558"/>
      <c r="F145" s="558"/>
      <c r="G145" s="558"/>
      <c r="H145" s="558"/>
      <c r="I145" s="558"/>
      <c r="J145" s="558"/>
      <c r="K145" s="558"/>
      <c r="L145" s="558"/>
      <c r="M145" s="558"/>
      <c r="N145" s="558"/>
      <c r="O145" s="558"/>
      <c r="P145" s="558"/>
      <c r="Q145" s="558"/>
      <c r="R145" s="558"/>
      <c r="S145" s="558"/>
      <c r="T145" s="558"/>
      <c r="U145" s="558"/>
      <c r="V145" s="558"/>
      <c r="W145" s="558"/>
      <c r="X145" s="558"/>
      <c r="Y145" s="558"/>
      <c r="Z145" s="558"/>
      <c r="AA145" s="558"/>
      <c r="AB145" s="558"/>
      <c r="AC145" s="13"/>
      <c r="AD145" s="13"/>
      <c r="AE145" s="13"/>
      <c r="AF145" s="13"/>
      <c r="AG145" s="13"/>
      <c r="AH145" s="13"/>
    </row>
    <row r="146" spans="1:34" ht="15.75" x14ac:dyDescent="0.25">
      <c r="A146" s="558"/>
      <c r="B146" s="558"/>
      <c r="C146" s="558"/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8"/>
      <c r="P146" s="558"/>
      <c r="Q146" s="558"/>
      <c r="R146" s="558"/>
      <c r="S146" s="558"/>
      <c r="T146" s="558"/>
      <c r="U146" s="558"/>
      <c r="V146" s="558"/>
      <c r="W146" s="558"/>
      <c r="X146" s="558"/>
      <c r="Y146" s="558"/>
      <c r="Z146" s="558"/>
      <c r="AA146" s="558"/>
      <c r="AB146" s="558"/>
      <c r="AC146" s="13"/>
      <c r="AD146" s="13"/>
      <c r="AE146" s="13"/>
      <c r="AF146" s="13"/>
      <c r="AG146" s="13"/>
      <c r="AH146" s="13"/>
    </row>
    <row r="147" spans="1:34" x14ac:dyDescent="0.25">
      <c r="A147" s="544"/>
      <c r="B147" s="544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  <c r="AA147" s="544"/>
      <c r="AB147" s="544"/>
    </row>
    <row r="148" spans="1:34" x14ac:dyDescent="0.25">
      <c r="A148" s="544"/>
      <c r="B148" s="544"/>
      <c r="C148" s="544"/>
      <c r="D148" s="544"/>
      <c r="E148" s="544"/>
      <c r="F148" s="544"/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  <c r="Q148" s="544"/>
      <c r="R148" s="544"/>
      <c r="S148" s="544"/>
      <c r="T148" s="544"/>
      <c r="U148" s="544"/>
      <c r="V148" s="544"/>
      <c r="W148" s="544"/>
      <c r="X148" s="544"/>
      <c r="Y148" s="544"/>
      <c r="Z148" s="544"/>
      <c r="AA148" s="544"/>
      <c r="AB148" s="544"/>
    </row>
    <row r="149" spans="1:34" x14ac:dyDescent="0.25">
      <c r="A149" s="544"/>
      <c r="B149" s="544"/>
      <c r="C149" s="544"/>
      <c r="D149" s="544"/>
      <c r="E149" s="544"/>
      <c r="F149" s="544"/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4"/>
      <c r="W149" s="544"/>
      <c r="X149" s="544"/>
      <c r="Y149" s="544"/>
      <c r="Z149" s="544"/>
      <c r="AA149" s="544"/>
      <c r="AB149" s="544"/>
    </row>
    <row r="150" spans="1:34" x14ac:dyDescent="0.25">
      <c r="A150" s="544"/>
      <c r="B150" s="544"/>
      <c r="C150" s="544"/>
      <c r="D150" s="544"/>
      <c r="E150" s="544"/>
      <c r="F150" s="544"/>
      <c r="G150" s="544"/>
      <c r="H150" s="544"/>
      <c r="I150" s="544"/>
      <c r="J150" s="544"/>
      <c r="K150" s="544"/>
      <c r="L150" s="544"/>
      <c r="M150" s="544"/>
      <c r="N150" s="544"/>
      <c r="O150" s="544"/>
      <c r="P150" s="544"/>
      <c r="Q150" s="544"/>
      <c r="R150" s="544"/>
      <c r="S150" s="544"/>
      <c r="T150" s="544"/>
      <c r="U150" s="544"/>
      <c r="V150" s="544"/>
      <c r="W150" s="544"/>
      <c r="X150" s="544"/>
      <c r="Y150" s="544"/>
      <c r="Z150" s="544"/>
      <c r="AA150" s="544"/>
      <c r="AB150" s="544"/>
    </row>
    <row r="151" spans="1:34" x14ac:dyDescent="0.25">
      <c r="A151" s="544"/>
      <c r="B151" s="544"/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44"/>
      <c r="N151" s="544"/>
      <c r="O151" s="544"/>
      <c r="P151" s="544"/>
      <c r="Q151" s="544"/>
      <c r="R151" s="544"/>
      <c r="S151" s="544"/>
      <c r="T151" s="544"/>
      <c r="U151" s="544"/>
      <c r="V151" s="544"/>
      <c r="W151" s="544"/>
      <c r="X151" s="544"/>
      <c r="Y151" s="544"/>
      <c r="Z151" s="544"/>
      <c r="AA151" s="544"/>
      <c r="AB151" s="544"/>
    </row>
    <row r="152" spans="1:34" x14ac:dyDescent="0.25">
      <c r="A152" s="544"/>
      <c r="B152" s="544"/>
      <c r="C152" s="544"/>
      <c r="D152" s="544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  <c r="V152" s="544"/>
      <c r="W152" s="544"/>
      <c r="X152" s="544"/>
      <c r="Y152" s="544"/>
      <c r="Z152" s="544"/>
      <c r="AA152" s="544"/>
      <c r="AB152" s="544"/>
    </row>
    <row r="153" spans="1:34" x14ac:dyDescent="0.25">
      <c r="A153" s="544"/>
      <c r="B153" s="544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4"/>
      <c r="X153" s="544"/>
      <c r="Y153" s="544"/>
      <c r="Z153" s="544"/>
      <c r="AA153" s="544"/>
      <c r="AB153" s="544"/>
    </row>
  </sheetData>
  <mergeCells count="79">
    <mergeCell ref="A7:AB7"/>
    <mergeCell ref="A8:H8"/>
    <mergeCell ref="A5:V5"/>
    <mergeCell ref="W1:AB1"/>
    <mergeCell ref="W2:AB2"/>
    <mergeCell ref="W3:AB3"/>
    <mergeCell ref="A6:AB6"/>
    <mergeCell ref="A1:E1"/>
    <mergeCell ref="U8:AB8"/>
    <mergeCell ref="A13:G13"/>
    <mergeCell ref="K14:V14"/>
    <mergeCell ref="I14:I15"/>
    <mergeCell ref="W14:AB14"/>
    <mergeCell ref="K15:L15"/>
    <mergeCell ref="O15:P15"/>
    <mergeCell ref="D14:E15"/>
    <mergeCell ref="A14:A16"/>
    <mergeCell ref="U15:V15"/>
    <mergeCell ref="G14:G16"/>
    <mergeCell ref="M15:N15"/>
    <mergeCell ref="W13:AB13"/>
    <mergeCell ref="A153:AB153"/>
    <mergeCell ref="A149:AB149"/>
    <mergeCell ref="A150:AB150"/>
    <mergeCell ref="A151:AB151"/>
    <mergeCell ref="A152:AB152"/>
    <mergeCell ref="A148:AB148"/>
    <mergeCell ref="A130:B130"/>
    <mergeCell ref="B14:B16"/>
    <mergeCell ref="H14:H15"/>
    <mergeCell ref="F14:F16"/>
    <mergeCell ref="A147:AB147"/>
    <mergeCell ref="C14:C15"/>
    <mergeCell ref="A140:E140"/>
    <mergeCell ref="A146:AB146"/>
    <mergeCell ref="A145:AB145"/>
    <mergeCell ref="A141:E141"/>
    <mergeCell ref="A142:E142"/>
    <mergeCell ref="A143:E143"/>
    <mergeCell ref="J14:J15"/>
    <mergeCell ref="Q15:R15"/>
    <mergeCell ref="S15:T15"/>
    <mergeCell ref="A11:H11"/>
    <mergeCell ref="A9:H9"/>
    <mergeCell ref="A10:H10"/>
    <mergeCell ref="U9:AB9"/>
    <mergeCell ref="U10:AB10"/>
    <mergeCell ref="U11:AB11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B41:AB42"/>
    <mergeCell ref="W41:W42"/>
    <mergeCell ref="X41:X42"/>
    <mergeCell ref="Y41:Y42"/>
    <mergeCell ref="Z41:Z42"/>
    <mergeCell ref="AA41:AA42"/>
    <mergeCell ref="C132:I132"/>
    <mergeCell ref="R132:T132"/>
    <mergeCell ref="A133:B133"/>
    <mergeCell ref="A135:B135"/>
    <mergeCell ref="A134:B134"/>
  </mergeCells>
  <phoneticPr fontId="0" type="noConversion"/>
  <conditionalFormatting sqref="B113">
    <cfRule type="cellIs" dxfId="3" priority="2" stopIfTrue="1" operator="equal">
      <formula>0</formula>
    </cfRule>
  </conditionalFormatting>
  <pageMargins left="0.70866141732283472" right="0.39370078740157483" top="0.78740157480314965" bottom="0.39370078740157483" header="0.31496062992125984" footer="0.31496062992125984"/>
  <pageSetup paperSize="8" scale="57" fitToHeight="0" orientation="landscape" r:id="rId1"/>
  <ignoredErrors>
    <ignoredError sqref="A22 A1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1"/>
  <sheetViews>
    <sheetView view="pageBreakPreview" zoomScaleNormal="150" zoomScaleSheetLayoutView="100" workbookViewId="0">
      <pane xSplit="2" ySplit="17" topLeftCell="C130" activePane="bottomRight" state="frozen"/>
      <selection pane="topRight" activeCell="C1" sqref="C1"/>
      <selection pane="bottomLeft" activeCell="A18" sqref="A18"/>
      <selection pane="bottomRight" activeCell="A133" sqref="A133"/>
    </sheetView>
  </sheetViews>
  <sheetFormatPr defaultColWidth="9.140625" defaultRowHeight="15" x14ac:dyDescent="0.25"/>
  <cols>
    <col min="1" max="1" width="11.140625" style="2" customWidth="1"/>
    <col min="2" max="2" width="48.7109375" style="5" customWidth="1"/>
    <col min="3" max="3" width="8" style="1" customWidth="1"/>
    <col min="4" max="4" width="7.85546875" style="1" customWidth="1"/>
    <col min="5" max="5" width="7.42578125" style="1" customWidth="1"/>
    <col min="6" max="6" width="6.85546875" style="1" customWidth="1"/>
    <col min="7" max="7" width="8" style="1" customWidth="1"/>
    <col min="8" max="8" width="7.42578125" style="1" customWidth="1"/>
    <col min="9" max="9" width="6.85546875" style="1" customWidth="1"/>
    <col min="10" max="10" width="7.42578125" style="1" customWidth="1"/>
    <col min="11" max="11" width="7.42578125" style="2" customWidth="1"/>
    <col min="12" max="12" width="8.5703125" style="2" customWidth="1"/>
    <col min="13" max="14" width="6.5703125" style="1" customWidth="1"/>
    <col min="15" max="15" width="8" style="1" customWidth="1"/>
    <col min="16" max="16" width="6.28515625" style="1" customWidth="1"/>
    <col min="17" max="17" width="8.28515625" style="1" customWidth="1"/>
    <col min="18" max="18" width="7.42578125" style="1" customWidth="1"/>
    <col min="19" max="19" width="12.5703125" style="1" customWidth="1"/>
    <col min="20" max="20" width="13.42578125" style="2" customWidth="1"/>
    <col min="21" max="21" width="8" style="1" customWidth="1"/>
    <col min="22" max="22" width="6.5703125" style="1" customWidth="1"/>
    <col min="23" max="23" width="5.42578125" style="1" customWidth="1"/>
    <col min="24" max="24" width="8.85546875" style="1" customWidth="1"/>
    <col min="25" max="25" width="8.28515625" style="1" customWidth="1"/>
    <col min="26" max="16384" width="9.140625" style="1"/>
  </cols>
  <sheetData>
    <row r="1" spans="1:28" ht="15" customHeight="1" x14ac:dyDescent="0.25">
      <c r="A1" s="575" t="s">
        <v>359</v>
      </c>
      <c r="B1" s="575"/>
      <c r="K1" s="93"/>
      <c r="L1" s="93"/>
      <c r="R1" s="573" t="s">
        <v>59</v>
      </c>
      <c r="S1" s="573"/>
      <c r="T1" s="573"/>
      <c r="U1" s="573"/>
      <c r="V1" s="573"/>
      <c r="W1" s="573"/>
      <c r="X1" s="573"/>
      <c r="Y1" s="573"/>
    </row>
    <row r="2" spans="1:28" x14ac:dyDescent="0.25">
      <c r="R2" s="573" t="s">
        <v>0</v>
      </c>
      <c r="S2" s="573"/>
      <c r="T2" s="573"/>
      <c r="U2" s="573"/>
      <c r="V2" s="573"/>
      <c r="W2" s="573"/>
      <c r="X2" s="573"/>
      <c r="Y2" s="573"/>
    </row>
    <row r="3" spans="1:28" x14ac:dyDescent="0.25">
      <c r="R3" s="573" t="s">
        <v>1</v>
      </c>
      <c r="S3" s="573"/>
      <c r="T3" s="573"/>
      <c r="U3" s="573"/>
      <c r="V3" s="573"/>
      <c r="W3" s="573"/>
      <c r="X3" s="573"/>
      <c r="Y3" s="573"/>
    </row>
    <row r="4" spans="1:28" x14ac:dyDescent="0.25">
      <c r="A4" s="21"/>
      <c r="B4" s="19"/>
      <c r="K4" s="21"/>
      <c r="L4" s="21"/>
      <c r="R4" s="20"/>
      <c r="S4" s="20"/>
      <c r="T4" s="20"/>
      <c r="U4" s="20"/>
      <c r="V4" s="20"/>
      <c r="W4" s="20"/>
      <c r="X4" s="20"/>
      <c r="Y4" s="20"/>
    </row>
    <row r="5" spans="1:28" ht="15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1:28" ht="34.15" customHeight="1" x14ac:dyDescent="0.2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4"/>
      <c r="AA6" s="54"/>
      <c r="AB6" s="54"/>
    </row>
    <row r="7" spans="1:28" ht="15" customHeight="1" x14ac:dyDescent="0.3">
      <c r="A7" s="570" t="s">
        <v>334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</row>
    <row r="8" spans="1:28" ht="19.5" customHeight="1" x14ac:dyDescent="0.3">
      <c r="A8" s="570" t="s">
        <v>176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</row>
    <row r="9" spans="1:28" ht="18" customHeight="1" x14ac:dyDescent="0.25">
      <c r="A9" s="571" t="s">
        <v>419</v>
      </c>
      <c r="B9" s="571"/>
      <c r="C9" s="571"/>
      <c r="D9" s="571"/>
      <c r="E9" s="571"/>
      <c r="F9" s="571"/>
      <c r="G9" s="571"/>
      <c r="H9" s="571"/>
      <c r="K9" s="1"/>
      <c r="L9" s="1"/>
      <c r="O9" s="203"/>
      <c r="P9" s="203"/>
      <c r="Q9" s="203"/>
      <c r="R9" s="203"/>
      <c r="S9" s="203"/>
      <c r="T9" s="571" t="s">
        <v>418</v>
      </c>
      <c r="U9" s="571"/>
      <c r="V9" s="571"/>
      <c r="W9" s="571"/>
      <c r="X9" s="571"/>
      <c r="Y9" s="571"/>
    </row>
    <row r="10" spans="1:28" ht="28.5" customHeight="1" x14ac:dyDescent="0.25">
      <c r="A10" s="571" t="s">
        <v>56</v>
      </c>
      <c r="B10" s="571"/>
      <c r="C10" s="571"/>
      <c r="D10" s="571"/>
      <c r="E10" s="571"/>
      <c r="F10" s="571"/>
      <c r="G10" s="571"/>
      <c r="H10" s="571"/>
      <c r="K10" s="1"/>
      <c r="L10" s="1"/>
      <c r="O10" s="203"/>
      <c r="P10" s="203"/>
      <c r="Q10" s="203"/>
      <c r="R10" s="203"/>
      <c r="S10" s="203"/>
      <c r="T10" s="571" t="s">
        <v>516</v>
      </c>
      <c r="U10" s="571"/>
      <c r="V10" s="571"/>
      <c r="W10" s="571"/>
      <c r="X10" s="571"/>
      <c r="Y10" s="571"/>
    </row>
    <row r="11" spans="1:28" ht="18" customHeight="1" x14ac:dyDescent="0.25">
      <c r="A11" s="571" t="s">
        <v>128</v>
      </c>
      <c r="B11" s="571"/>
      <c r="C11" s="571"/>
      <c r="D11" s="571"/>
      <c r="E11" s="571"/>
      <c r="F11" s="571"/>
      <c r="G11" s="571"/>
      <c r="H11" s="571"/>
      <c r="I11" s="34"/>
      <c r="K11" s="1"/>
      <c r="L11" s="1"/>
      <c r="O11" s="203"/>
      <c r="P11" s="203"/>
      <c r="Q11" s="203"/>
      <c r="R11" s="203"/>
      <c r="S11" s="203"/>
      <c r="T11" s="571" t="s">
        <v>330</v>
      </c>
      <c r="U11" s="571"/>
      <c r="V11" s="571"/>
      <c r="W11" s="571"/>
      <c r="X11" s="571"/>
      <c r="Y11" s="571"/>
    </row>
    <row r="12" spans="1:28" ht="18" customHeight="1" x14ac:dyDescent="0.25">
      <c r="A12" s="571" t="s">
        <v>177</v>
      </c>
      <c r="B12" s="571"/>
      <c r="C12" s="571"/>
      <c r="D12" s="571"/>
      <c r="E12" s="571"/>
      <c r="F12" s="571"/>
      <c r="G12" s="571"/>
      <c r="H12" s="571"/>
      <c r="I12" s="34"/>
      <c r="K12" s="1"/>
      <c r="L12" s="1"/>
      <c r="O12" s="203"/>
      <c r="P12" s="203"/>
      <c r="Q12" s="203"/>
      <c r="R12" s="203"/>
      <c r="S12" s="203"/>
      <c r="T12" s="571" t="s">
        <v>178</v>
      </c>
      <c r="U12" s="571"/>
      <c r="V12" s="571"/>
      <c r="W12" s="571"/>
      <c r="X12" s="571"/>
      <c r="Y12" s="571"/>
    </row>
    <row r="13" spans="1:28" ht="18" customHeight="1" x14ac:dyDescent="0.25">
      <c r="A13" s="310" t="s">
        <v>131</v>
      </c>
      <c r="B13" s="292"/>
      <c r="C13" s="292"/>
      <c r="D13" s="292"/>
      <c r="E13" s="292"/>
      <c r="F13" s="292"/>
      <c r="G13" s="292"/>
      <c r="H13" s="292"/>
      <c r="I13" s="34"/>
      <c r="K13" s="1"/>
      <c r="L13" s="1"/>
      <c r="O13" s="293"/>
      <c r="P13" s="293"/>
      <c r="Q13" s="293"/>
      <c r="R13" s="293"/>
      <c r="S13" s="293"/>
      <c r="T13" s="327" t="s">
        <v>131</v>
      </c>
      <c r="U13" s="293"/>
      <c r="V13" s="293"/>
      <c r="W13" s="293"/>
      <c r="X13" s="293"/>
      <c r="Y13" s="293"/>
    </row>
    <row r="14" spans="1:28" ht="15.75" thickBot="1" x14ac:dyDescent="0.3">
      <c r="A14" s="569"/>
      <c r="B14" s="569"/>
      <c r="C14" s="569"/>
      <c r="D14" s="569"/>
      <c r="E14" s="569"/>
      <c r="F14" s="569"/>
      <c r="G14" s="569"/>
      <c r="J14" s="34"/>
      <c r="M14" s="22"/>
      <c r="O14" s="34"/>
      <c r="T14" s="16"/>
      <c r="X14" s="569"/>
      <c r="Y14" s="569"/>
    </row>
    <row r="15" spans="1:28" x14ac:dyDescent="0.25">
      <c r="A15" s="581" t="s">
        <v>60</v>
      </c>
      <c r="B15" s="579" t="s">
        <v>61</v>
      </c>
      <c r="C15" s="579" t="s">
        <v>517</v>
      </c>
      <c r="D15" s="579"/>
      <c r="E15" s="579"/>
      <c r="F15" s="579"/>
      <c r="G15" s="579"/>
      <c r="H15" s="579"/>
      <c r="I15" s="579"/>
      <c r="J15" s="579"/>
      <c r="K15" s="579"/>
      <c r="L15" s="579" t="s">
        <v>518</v>
      </c>
      <c r="M15" s="579"/>
      <c r="N15" s="579"/>
      <c r="O15" s="579"/>
      <c r="P15" s="579"/>
      <c r="Q15" s="579" t="s">
        <v>64</v>
      </c>
      <c r="R15" s="579"/>
      <c r="S15" s="579"/>
      <c r="T15" s="579"/>
      <c r="U15" s="579"/>
      <c r="V15" s="579"/>
      <c r="W15" s="579"/>
      <c r="X15" s="579"/>
      <c r="Y15" s="580"/>
    </row>
    <row r="16" spans="1:28" x14ac:dyDescent="0.25">
      <c r="A16" s="582"/>
      <c r="B16" s="577"/>
      <c r="C16" s="577" t="s">
        <v>62</v>
      </c>
      <c r="D16" s="577"/>
      <c r="E16" s="577"/>
      <c r="F16" s="577"/>
      <c r="G16" s="577" t="s">
        <v>63</v>
      </c>
      <c r="H16" s="577"/>
      <c r="I16" s="577"/>
      <c r="J16" s="577"/>
      <c r="K16" s="577"/>
      <c r="L16" s="577"/>
      <c r="M16" s="577"/>
      <c r="N16" s="577"/>
      <c r="O16" s="577"/>
      <c r="P16" s="577"/>
      <c r="Q16" s="577" t="s">
        <v>62</v>
      </c>
      <c r="R16" s="577"/>
      <c r="S16" s="577"/>
      <c r="T16" s="577"/>
      <c r="U16" s="577" t="s">
        <v>63</v>
      </c>
      <c r="V16" s="577"/>
      <c r="W16" s="577"/>
      <c r="X16" s="577"/>
      <c r="Y16" s="578"/>
    </row>
    <row r="17" spans="1:25" ht="48.75" x14ac:dyDescent="0.25">
      <c r="A17" s="582"/>
      <c r="B17" s="577"/>
      <c r="C17" s="305" t="s">
        <v>65</v>
      </c>
      <c r="D17" s="305" t="s">
        <v>66</v>
      </c>
      <c r="E17" s="305" t="s">
        <v>67</v>
      </c>
      <c r="F17" s="305" t="s">
        <v>68</v>
      </c>
      <c r="G17" s="305" t="s">
        <v>65</v>
      </c>
      <c r="H17" s="305" t="s">
        <v>66</v>
      </c>
      <c r="I17" s="282" t="s">
        <v>69</v>
      </c>
      <c r="J17" s="305" t="s">
        <v>70</v>
      </c>
      <c r="K17" s="305" t="s">
        <v>71</v>
      </c>
      <c r="L17" s="305" t="s">
        <v>72</v>
      </c>
      <c r="M17" s="305" t="s">
        <v>73</v>
      </c>
      <c r="N17" s="305" t="s">
        <v>74</v>
      </c>
      <c r="O17" s="305" t="s">
        <v>75</v>
      </c>
      <c r="P17" s="305" t="s">
        <v>76</v>
      </c>
      <c r="Q17" s="305" t="s">
        <v>65</v>
      </c>
      <c r="R17" s="305" t="s">
        <v>66</v>
      </c>
      <c r="S17" s="305" t="s">
        <v>67</v>
      </c>
      <c r="T17" s="305" t="s">
        <v>68</v>
      </c>
      <c r="U17" s="305" t="s">
        <v>65</v>
      </c>
      <c r="V17" s="305" t="s">
        <v>66</v>
      </c>
      <c r="W17" s="305" t="s">
        <v>69</v>
      </c>
      <c r="X17" s="305" t="s">
        <v>70</v>
      </c>
      <c r="Y17" s="329" t="s">
        <v>71</v>
      </c>
    </row>
    <row r="18" spans="1:25" ht="27.6" customHeight="1" x14ac:dyDescent="0.25">
      <c r="A18" s="204"/>
      <c r="B18" s="74" t="s">
        <v>14</v>
      </c>
      <c r="C18" s="55"/>
      <c r="D18" s="55"/>
      <c r="E18" s="55"/>
      <c r="F18" s="192">
        <f>F21+F121</f>
        <v>21.680000000000007</v>
      </c>
      <c r="G18" s="55"/>
      <c r="H18" s="55"/>
      <c r="I18" s="55"/>
      <c r="J18" s="55"/>
      <c r="K18" s="192">
        <f t="shared" ref="K18:P18" si="0">K21+K121</f>
        <v>27.122</v>
      </c>
      <c r="L18" s="164">
        <f t="shared" si="0"/>
        <v>153.685</v>
      </c>
      <c r="M18" s="164">
        <f t="shared" si="0"/>
        <v>0</v>
      </c>
      <c r="N18" s="164">
        <f t="shared" si="0"/>
        <v>28.584</v>
      </c>
      <c r="O18" s="164">
        <f t="shared" si="0"/>
        <v>68.402000000000001</v>
      </c>
      <c r="P18" s="164">
        <f t="shared" si="0"/>
        <v>56.698999999999998</v>
      </c>
      <c r="Q18" s="55"/>
      <c r="R18" s="55"/>
      <c r="S18" s="55"/>
      <c r="T18" s="192">
        <f>T21+T121</f>
        <v>22.640000000000008</v>
      </c>
      <c r="U18" s="189"/>
      <c r="V18" s="55"/>
      <c r="W18" s="55"/>
      <c r="X18" s="55"/>
      <c r="Y18" s="330">
        <f>Y21+Y121</f>
        <v>21.298000000000002</v>
      </c>
    </row>
    <row r="19" spans="1:25" x14ac:dyDescent="0.25">
      <c r="A19" s="204"/>
      <c r="B19" s="76" t="s">
        <v>332</v>
      </c>
      <c r="C19" s="55"/>
      <c r="D19" s="55"/>
      <c r="E19" s="55"/>
      <c r="F19" s="193">
        <f>F27+F36+F41+F44</f>
        <v>21.680000000000007</v>
      </c>
      <c r="G19" s="55"/>
      <c r="H19" s="55"/>
      <c r="I19" s="55"/>
      <c r="J19" s="55"/>
      <c r="K19" s="193">
        <f>K27+K36+K41+K44</f>
        <v>27.122</v>
      </c>
      <c r="L19" s="75">
        <f>L27+L36+L41+L46+L95+L111</f>
        <v>66.407999999999987</v>
      </c>
      <c r="M19" s="75">
        <f>M27+M36+M41+M46+M95+M111</f>
        <v>0</v>
      </c>
      <c r="N19" s="75">
        <f>N27+N36+N41+N46+N95+N111</f>
        <v>28.584</v>
      </c>
      <c r="O19" s="75">
        <f>O27+O36+O41+O46+O95+O111</f>
        <v>25.928000000000001</v>
      </c>
      <c r="P19" s="75">
        <f>P27+P36+P41+P46+P95+P111</f>
        <v>11.896000000000001</v>
      </c>
      <c r="Q19" s="55"/>
      <c r="R19" s="55"/>
      <c r="S19" s="55"/>
      <c r="T19" s="193">
        <f>T27+T36+T41+T44</f>
        <v>22.640000000000008</v>
      </c>
      <c r="U19" s="189"/>
      <c r="V19" s="55"/>
      <c r="W19" s="55"/>
      <c r="X19" s="55"/>
      <c r="Y19" s="331">
        <f>Y27+Y36+Y41+Y44</f>
        <v>18.098000000000003</v>
      </c>
    </row>
    <row r="20" spans="1:25" ht="15.75" customHeight="1" x14ac:dyDescent="0.25">
      <c r="A20" s="204"/>
      <c r="B20" s="76" t="s">
        <v>333</v>
      </c>
      <c r="C20" s="55"/>
      <c r="D20" s="55"/>
      <c r="E20" s="55"/>
      <c r="F20" s="193">
        <f>F58+F127</f>
        <v>16.350000000000005</v>
      </c>
      <c r="G20" s="55"/>
      <c r="H20" s="55"/>
      <c r="I20" s="55"/>
      <c r="J20" s="55"/>
      <c r="K20" s="193">
        <f>K58+K127</f>
        <v>0</v>
      </c>
      <c r="L20" s="75">
        <f t="shared" ref="L20" si="1">L58+L105+L117+L127</f>
        <v>87.277000000000001</v>
      </c>
      <c r="M20" s="75">
        <f t="shared" ref="M20" si="2">M58+M105+M117+M127</f>
        <v>0</v>
      </c>
      <c r="N20" s="75">
        <f t="shared" ref="N20:O20" si="3">N58+N105+N117+N127</f>
        <v>0</v>
      </c>
      <c r="O20" s="75">
        <f t="shared" si="3"/>
        <v>42.474000000000004</v>
      </c>
      <c r="P20" s="75">
        <f t="shared" ref="P20" si="4">P58+P105+P117+P127</f>
        <v>44.802999999999997</v>
      </c>
      <c r="Q20" s="55"/>
      <c r="R20" s="55"/>
      <c r="S20" s="55"/>
      <c r="T20" s="193">
        <f>T58+T127</f>
        <v>16.750000000000007</v>
      </c>
      <c r="U20" s="189"/>
      <c r="V20" s="55"/>
      <c r="W20" s="55"/>
      <c r="X20" s="55"/>
      <c r="Y20" s="331">
        <f>Y58+Y127</f>
        <v>3.2</v>
      </c>
    </row>
    <row r="21" spans="1:25" x14ac:dyDescent="0.25">
      <c r="A21" s="205">
        <v>1</v>
      </c>
      <c r="B21" s="94" t="s">
        <v>25</v>
      </c>
      <c r="C21" s="55"/>
      <c r="D21" s="55"/>
      <c r="E21" s="55"/>
      <c r="F21" s="194">
        <f>F22</f>
        <v>21.680000000000007</v>
      </c>
      <c r="G21" s="55"/>
      <c r="H21" s="55"/>
      <c r="I21" s="55"/>
      <c r="J21" s="55"/>
      <c r="K21" s="194">
        <f>K22</f>
        <v>27.122</v>
      </c>
      <c r="L21" s="95">
        <f>L22+L93</f>
        <v>131.77500000000001</v>
      </c>
      <c r="M21" s="95">
        <f>M22+M93</f>
        <v>0</v>
      </c>
      <c r="N21" s="95">
        <f>N22+N93</f>
        <v>28.584</v>
      </c>
      <c r="O21" s="95">
        <f>O22+O93</f>
        <v>61.863</v>
      </c>
      <c r="P21" s="95">
        <f>P22+P93</f>
        <v>41.327999999999996</v>
      </c>
      <c r="Q21" s="55"/>
      <c r="R21" s="55"/>
      <c r="S21" s="55"/>
      <c r="T21" s="194">
        <f>T22</f>
        <v>22.640000000000008</v>
      </c>
      <c r="U21" s="189"/>
      <c r="V21" s="55"/>
      <c r="W21" s="55"/>
      <c r="X21" s="55"/>
      <c r="Y21" s="332">
        <f>Y22</f>
        <v>18.098000000000003</v>
      </c>
    </row>
    <row r="22" spans="1:25" ht="22.5" x14ac:dyDescent="0.25">
      <c r="A22" s="206" t="s">
        <v>16</v>
      </c>
      <c r="B22" s="94" t="s">
        <v>44</v>
      </c>
      <c r="C22" s="55"/>
      <c r="D22" s="55"/>
      <c r="E22" s="55"/>
      <c r="F22" s="194">
        <f>F23</f>
        <v>21.680000000000007</v>
      </c>
      <c r="G22" s="55"/>
      <c r="H22" s="55"/>
      <c r="I22" s="55"/>
      <c r="J22" s="55"/>
      <c r="K22" s="194">
        <f>K23</f>
        <v>27.122</v>
      </c>
      <c r="L22" s="95">
        <f t="shared" ref="L22:P22" si="5">L23</f>
        <v>98.161000000000001</v>
      </c>
      <c r="M22" s="95">
        <f t="shared" si="5"/>
        <v>0</v>
      </c>
      <c r="N22" s="95">
        <f t="shared" si="5"/>
        <v>28.584</v>
      </c>
      <c r="O22" s="95">
        <f t="shared" si="5"/>
        <v>28.248999999999999</v>
      </c>
      <c r="P22" s="95">
        <f t="shared" si="5"/>
        <v>41.327999999999996</v>
      </c>
      <c r="Q22" s="55"/>
      <c r="R22" s="55"/>
      <c r="S22" s="55"/>
      <c r="T22" s="194">
        <f>T23</f>
        <v>22.640000000000008</v>
      </c>
      <c r="U22" s="189"/>
      <c r="V22" s="55"/>
      <c r="W22" s="55"/>
      <c r="X22" s="55"/>
      <c r="Y22" s="332">
        <f>Y23</f>
        <v>18.098000000000003</v>
      </c>
    </row>
    <row r="23" spans="1:25" x14ac:dyDescent="0.25">
      <c r="A23" s="206" t="s">
        <v>21</v>
      </c>
      <c r="B23" s="96" t="s">
        <v>26</v>
      </c>
      <c r="C23" s="55"/>
      <c r="D23" s="55"/>
      <c r="E23" s="55"/>
      <c r="F23" s="194">
        <f>F24+F44</f>
        <v>21.680000000000007</v>
      </c>
      <c r="G23" s="55"/>
      <c r="H23" s="55"/>
      <c r="I23" s="55"/>
      <c r="J23" s="55"/>
      <c r="K23" s="194">
        <f>K24+K44</f>
        <v>27.122</v>
      </c>
      <c r="L23" s="95">
        <f t="shared" ref="L23:P23" si="6">L24+L44</f>
        <v>98.161000000000001</v>
      </c>
      <c r="M23" s="95">
        <f t="shared" si="6"/>
        <v>0</v>
      </c>
      <c r="N23" s="95">
        <f t="shared" si="6"/>
        <v>28.584</v>
      </c>
      <c r="O23" s="95">
        <f t="shared" si="6"/>
        <v>28.248999999999999</v>
      </c>
      <c r="P23" s="95">
        <f t="shared" si="6"/>
        <v>41.327999999999996</v>
      </c>
      <c r="Q23" s="55"/>
      <c r="R23" s="55"/>
      <c r="S23" s="55"/>
      <c r="T23" s="194">
        <f>T24+T44</f>
        <v>22.640000000000008</v>
      </c>
      <c r="U23" s="189"/>
      <c r="V23" s="55"/>
      <c r="W23" s="55"/>
      <c r="X23" s="55"/>
      <c r="Y23" s="332">
        <f>Y24+Y44</f>
        <v>18.098000000000003</v>
      </c>
    </row>
    <row r="24" spans="1:25" x14ac:dyDescent="0.25">
      <c r="A24" s="206" t="s">
        <v>37</v>
      </c>
      <c r="B24" s="96" t="s">
        <v>27</v>
      </c>
      <c r="C24" s="57"/>
      <c r="D24" s="57"/>
      <c r="E24" s="57"/>
      <c r="F24" s="194">
        <f>F25+F39</f>
        <v>0</v>
      </c>
      <c r="G24" s="57"/>
      <c r="H24" s="57"/>
      <c r="I24" s="57"/>
      <c r="J24" s="57"/>
      <c r="K24" s="194">
        <f>K25+K39</f>
        <v>27.122</v>
      </c>
      <c r="L24" s="95">
        <f t="shared" ref="L24:P24" si="7">L25+L39</f>
        <v>26.725999999999999</v>
      </c>
      <c r="M24" s="95">
        <f t="shared" si="7"/>
        <v>0</v>
      </c>
      <c r="N24" s="95">
        <f t="shared" si="7"/>
        <v>13.888</v>
      </c>
      <c r="O24" s="95">
        <f t="shared" si="7"/>
        <v>5.8950000000000005</v>
      </c>
      <c r="P24" s="95">
        <f t="shared" si="7"/>
        <v>6.9429999999999987</v>
      </c>
      <c r="Q24" s="57"/>
      <c r="R24" s="57"/>
      <c r="S24" s="57"/>
      <c r="T24" s="194">
        <f>T25+T39</f>
        <v>0</v>
      </c>
      <c r="U24" s="67"/>
      <c r="V24" s="57"/>
      <c r="W24" s="57"/>
      <c r="X24" s="57"/>
      <c r="Y24" s="332">
        <f>Y25+Y39</f>
        <v>18.098000000000003</v>
      </c>
    </row>
    <row r="25" spans="1:25" x14ac:dyDescent="0.25">
      <c r="A25" s="206" t="s">
        <v>38</v>
      </c>
      <c r="B25" s="96" t="s">
        <v>57</v>
      </c>
      <c r="C25" s="57"/>
      <c r="D25" s="57"/>
      <c r="E25" s="57"/>
      <c r="F25" s="194">
        <f>F26+F35</f>
        <v>0</v>
      </c>
      <c r="G25" s="57"/>
      <c r="H25" s="57"/>
      <c r="I25" s="57"/>
      <c r="J25" s="57"/>
      <c r="K25" s="194">
        <f>K26+K35</f>
        <v>14.898000000000001</v>
      </c>
      <c r="L25" s="95">
        <f t="shared" ref="L25:P25" si="8">L26+L35</f>
        <v>12.837999999999999</v>
      </c>
      <c r="M25" s="95">
        <f t="shared" si="8"/>
        <v>0</v>
      </c>
      <c r="N25" s="95">
        <f t="shared" si="8"/>
        <v>0</v>
      </c>
      <c r="O25" s="95">
        <f t="shared" si="8"/>
        <v>5.8950000000000005</v>
      </c>
      <c r="P25" s="95">
        <f t="shared" si="8"/>
        <v>6.9429999999999987</v>
      </c>
      <c r="Q25" s="57"/>
      <c r="R25" s="57"/>
      <c r="S25" s="57"/>
      <c r="T25" s="194">
        <f>T26+T35</f>
        <v>0</v>
      </c>
      <c r="U25" s="67"/>
      <c r="V25" s="57"/>
      <c r="W25" s="57"/>
      <c r="X25" s="57"/>
      <c r="Y25" s="332">
        <f>Y26+Y35</f>
        <v>14.898000000000001</v>
      </c>
    </row>
    <row r="26" spans="1:25" x14ac:dyDescent="0.25">
      <c r="A26" s="207" t="s">
        <v>180</v>
      </c>
      <c r="B26" s="97" t="s">
        <v>28</v>
      </c>
      <c r="C26" s="57"/>
      <c r="D26" s="57"/>
      <c r="E26" s="57"/>
      <c r="F26" s="195">
        <f>F27</f>
        <v>0</v>
      </c>
      <c r="G26" s="57"/>
      <c r="H26" s="57"/>
      <c r="I26" s="57"/>
      <c r="J26" s="57"/>
      <c r="K26" s="195">
        <f>K27</f>
        <v>13.900000000000002</v>
      </c>
      <c r="L26" s="98">
        <f t="shared" ref="L26:P26" si="9">L27</f>
        <v>11.071999999999999</v>
      </c>
      <c r="M26" s="98">
        <f t="shared" si="9"/>
        <v>0</v>
      </c>
      <c r="N26" s="98">
        <f t="shared" si="9"/>
        <v>0</v>
      </c>
      <c r="O26" s="98">
        <f t="shared" si="9"/>
        <v>5.0630000000000006</v>
      </c>
      <c r="P26" s="98">
        <f t="shared" si="9"/>
        <v>6.0089999999999986</v>
      </c>
      <c r="Q26" s="57"/>
      <c r="R26" s="57"/>
      <c r="S26" s="57"/>
      <c r="T26" s="195">
        <f>T27</f>
        <v>0</v>
      </c>
      <c r="U26" s="67"/>
      <c r="V26" s="57"/>
      <c r="W26" s="57"/>
      <c r="X26" s="57"/>
      <c r="Y26" s="333">
        <f>Y27</f>
        <v>13.900000000000002</v>
      </c>
    </row>
    <row r="27" spans="1:25" x14ac:dyDescent="0.25">
      <c r="A27" s="208" t="s">
        <v>181</v>
      </c>
      <c r="B27" s="77" t="s">
        <v>179</v>
      </c>
      <c r="C27" s="57"/>
      <c r="D27" s="57"/>
      <c r="E27" s="57"/>
      <c r="F27" s="196">
        <f>SUM(F28:F34)</f>
        <v>0</v>
      </c>
      <c r="G27" s="57"/>
      <c r="H27" s="57"/>
      <c r="I27" s="57"/>
      <c r="J27" s="57"/>
      <c r="K27" s="196">
        <f>SUM(K28:K34)</f>
        <v>13.900000000000002</v>
      </c>
      <c r="L27" s="79">
        <f t="shared" ref="L27" si="10">SUM(L28:L34)</f>
        <v>11.071999999999999</v>
      </c>
      <c r="M27" s="79">
        <f t="shared" ref="M27" si="11">SUM(M28:M34)</f>
        <v>0</v>
      </c>
      <c r="N27" s="79">
        <f t="shared" ref="N27:O27" si="12">SUM(N28:N34)</f>
        <v>0</v>
      </c>
      <c r="O27" s="79">
        <f t="shared" si="12"/>
        <v>5.0630000000000006</v>
      </c>
      <c r="P27" s="79">
        <f t="shared" ref="P27" si="13">SUM(P28:P34)</f>
        <v>6.0089999999999986</v>
      </c>
      <c r="Q27" s="57"/>
      <c r="R27" s="57"/>
      <c r="S27" s="57"/>
      <c r="T27" s="196">
        <f>SUM(T28:T34)</f>
        <v>0</v>
      </c>
      <c r="U27" s="67"/>
      <c r="V27" s="57"/>
      <c r="W27" s="57"/>
      <c r="X27" s="57"/>
      <c r="Y27" s="334">
        <f>SUM(Y28:Y34)</f>
        <v>13.900000000000002</v>
      </c>
    </row>
    <row r="28" spans="1:25" ht="23.25" x14ac:dyDescent="0.25">
      <c r="A28" s="209" t="s">
        <v>107</v>
      </c>
      <c r="B28" s="60" t="s">
        <v>190</v>
      </c>
      <c r="C28" s="438"/>
      <c r="D28" s="438"/>
      <c r="E28" s="438"/>
      <c r="F28" s="444"/>
      <c r="G28" s="429">
        <v>1958</v>
      </c>
      <c r="H28" s="429">
        <v>25</v>
      </c>
      <c r="I28" s="445" t="s">
        <v>397</v>
      </c>
      <c r="J28" s="429" t="s">
        <v>396</v>
      </c>
      <c r="K28" s="446">
        <v>2.1</v>
      </c>
      <c r="L28" s="405">
        <f>M28+N28+O28+P28</f>
        <v>0.88700000000000001</v>
      </c>
      <c r="M28" s="405"/>
      <c r="N28" s="405"/>
      <c r="O28" s="405">
        <v>0.35799999999999998</v>
      </c>
      <c r="P28" s="405">
        <v>0.52900000000000003</v>
      </c>
      <c r="Q28" s="429"/>
      <c r="R28" s="429"/>
      <c r="S28" s="429"/>
      <c r="T28" s="446"/>
      <c r="U28" s="429">
        <v>2018</v>
      </c>
      <c r="V28" s="445">
        <v>20</v>
      </c>
      <c r="W28" s="445" t="s">
        <v>397</v>
      </c>
      <c r="X28" s="429" t="s">
        <v>398</v>
      </c>
      <c r="Y28" s="447">
        <v>2.1</v>
      </c>
    </row>
    <row r="29" spans="1:25" ht="23.25" x14ac:dyDescent="0.25">
      <c r="A29" s="209" t="s">
        <v>182</v>
      </c>
      <c r="B29" s="60" t="s">
        <v>191</v>
      </c>
      <c r="C29" s="438"/>
      <c r="D29" s="438"/>
      <c r="E29" s="438"/>
      <c r="F29" s="444"/>
      <c r="G29" s="429">
        <v>1958</v>
      </c>
      <c r="H29" s="429">
        <v>25</v>
      </c>
      <c r="I29" s="445" t="s">
        <v>397</v>
      </c>
      <c r="J29" s="429" t="s">
        <v>396</v>
      </c>
      <c r="K29" s="446">
        <v>3.7</v>
      </c>
      <c r="L29" s="405">
        <f t="shared" ref="L29:L34" si="14">M29+N29+O29+P29</f>
        <v>1.462</v>
      </c>
      <c r="M29" s="405"/>
      <c r="N29" s="405"/>
      <c r="O29" s="405">
        <v>0.626</v>
      </c>
      <c r="P29" s="405">
        <v>0.83599999999999997</v>
      </c>
      <c r="Q29" s="429"/>
      <c r="R29" s="429"/>
      <c r="S29" s="429"/>
      <c r="T29" s="446"/>
      <c r="U29" s="429">
        <v>2019</v>
      </c>
      <c r="V29" s="445">
        <v>20</v>
      </c>
      <c r="W29" s="445" t="s">
        <v>397</v>
      </c>
      <c r="X29" s="429" t="s">
        <v>398</v>
      </c>
      <c r="Y29" s="447">
        <v>3.7</v>
      </c>
    </row>
    <row r="30" spans="1:25" ht="23.25" x14ac:dyDescent="0.25">
      <c r="A30" s="209" t="s">
        <v>183</v>
      </c>
      <c r="B30" s="60" t="s">
        <v>193</v>
      </c>
      <c r="C30" s="438"/>
      <c r="D30" s="438"/>
      <c r="E30" s="438"/>
      <c r="F30" s="444"/>
      <c r="G30" s="429">
        <v>1958</v>
      </c>
      <c r="H30" s="429">
        <v>25</v>
      </c>
      <c r="I30" s="445" t="s">
        <v>397</v>
      </c>
      <c r="J30" s="429" t="s">
        <v>396</v>
      </c>
      <c r="K30" s="446">
        <v>5.4</v>
      </c>
      <c r="L30" s="405">
        <f t="shared" si="14"/>
        <v>2.2930000000000001</v>
      </c>
      <c r="M30" s="405"/>
      <c r="N30" s="405"/>
      <c r="O30" s="405">
        <v>0.97</v>
      </c>
      <c r="P30" s="405">
        <v>1.323</v>
      </c>
      <c r="Q30" s="429"/>
      <c r="R30" s="429"/>
      <c r="S30" s="429"/>
      <c r="T30" s="446"/>
      <c r="U30" s="429">
        <v>2020</v>
      </c>
      <c r="V30" s="445">
        <v>20</v>
      </c>
      <c r="W30" s="445" t="s">
        <v>397</v>
      </c>
      <c r="X30" s="429" t="s">
        <v>398</v>
      </c>
      <c r="Y30" s="447">
        <v>5.4</v>
      </c>
    </row>
    <row r="31" spans="1:25" x14ac:dyDescent="0.25">
      <c r="A31" s="209" t="s">
        <v>184</v>
      </c>
      <c r="B31" s="60" t="s">
        <v>207</v>
      </c>
      <c r="C31" s="429">
        <v>1990</v>
      </c>
      <c r="D31" s="429">
        <v>20</v>
      </c>
      <c r="E31" s="438"/>
      <c r="F31" s="444"/>
      <c r="G31" s="429"/>
      <c r="H31" s="429"/>
      <c r="I31" s="429"/>
      <c r="J31" s="429"/>
      <c r="K31" s="446"/>
      <c r="L31" s="405">
        <f t="shared" si="14"/>
        <v>1.6839999999999999</v>
      </c>
      <c r="M31" s="405"/>
      <c r="N31" s="405"/>
      <c r="O31" s="405">
        <v>0.85499999999999998</v>
      </c>
      <c r="P31" s="405">
        <v>0.82899999999999996</v>
      </c>
      <c r="Q31" s="429">
        <v>2021</v>
      </c>
      <c r="R31" s="445">
        <v>15</v>
      </c>
      <c r="S31" s="429" t="s">
        <v>399</v>
      </c>
      <c r="T31" s="446"/>
      <c r="U31" s="448"/>
      <c r="V31" s="429"/>
      <c r="W31" s="429"/>
      <c r="X31" s="429"/>
      <c r="Y31" s="447"/>
    </row>
    <row r="32" spans="1:25" x14ac:dyDescent="0.25">
      <c r="A32" s="209" t="s">
        <v>204</v>
      </c>
      <c r="B32" s="60" t="s">
        <v>208</v>
      </c>
      <c r="C32" s="429">
        <v>1990</v>
      </c>
      <c r="D32" s="429">
        <v>20</v>
      </c>
      <c r="E32" s="439"/>
      <c r="F32" s="444"/>
      <c r="G32" s="449"/>
      <c r="H32" s="449"/>
      <c r="I32" s="449"/>
      <c r="J32" s="449"/>
      <c r="K32" s="446"/>
      <c r="L32" s="405">
        <f t="shared" si="14"/>
        <v>1.6839999999999999</v>
      </c>
      <c r="M32" s="405"/>
      <c r="N32" s="405"/>
      <c r="O32" s="405">
        <v>0.85499999999999998</v>
      </c>
      <c r="P32" s="405">
        <v>0.82899999999999996</v>
      </c>
      <c r="Q32" s="429">
        <v>2021</v>
      </c>
      <c r="R32" s="450">
        <v>15</v>
      </c>
      <c r="S32" s="429" t="s">
        <v>399</v>
      </c>
      <c r="T32" s="446"/>
      <c r="U32" s="451"/>
      <c r="V32" s="449"/>
      <c r="W32" s="449"/>
      <c r="X32" s="449"/>
      <c r="Y32" s="447"/>
    </row>
    <row r="33" spans="1:25" x14ac:dyDescent="0.25">
      <c r="A33" s="209" t="s">
        <v>205</v>
      </c>
      <c r="B33" s="60" t="s">
        <v>209</v>
      </c>
      <c r="C33" s="429">
        <v>1990</v>
      </c>
      <c r="D33" s="429">
        <v>20</v>
      </c>
      <c r="E33" s="438"/>
      <c r="F33" s="444"/>
      <c r="G33" s="429"/>
      <c r="H33" s="429"/>
      <c r="I33" s="429"/>
      <c r="J33" s="429"/>
      <c r="K33" s="446"/>
      <c r="L33" s="405">
        <f t="shared" si="14"/>
        <v>1.6839999999999999</v>
      </c>
      <c r="M33" s="405"/>
      <c r="N33" s="405"/>
      <c r="O33" s="405">
        <v>0.85499999999999998</v>
      </c>
      <c r="P33" s="405">
        <v>0.82899999999999996</v>
      </c>
      <c r="Q33" s="429">
        <v>2021</v>
      </c>
      <c r="R33" s="445">
        <v>15</v>
      </c>
      <c r="S33" s="429" t="s">
        <v>399</v>
      </c>
      <c r="T33" s="446"/>
      <c r="U33" s="448"/>
      <c r="V33" s="429"/>
      <c r="W33" s="429"/>
      <c r="X33" s="429"/>
      <c r="Y33" s="447"/>
    </row>
    <row r="34" spans="1:25" ht="23.25" x14ac:dyDescent="0.25">
      <c r="A34" s="209" t="s">
        <v>206</v>
      </c>
      <c r="B34" s="60" t="s">
        <v>192</v>
      </c>
      <c r="C34" s="438"/>
      <c r="D34" s="438"/>
      <c r="E34" s="438"/>
      <c r="F34" s="444"/>
      <c r="G34" s="429">
        <v>1958</v>
      </c>
      <c r="H34" s="429">
        <v>25</v>
      </c>
      <c r="I34" s="445" t="s">
        <v>397</v>
      </c>
      <c r="J34" s="429" t="s">
        <v>396</v>
      </c>
      <c r="K34" s="446">
        <v>2.7</v>
      </c>
      <c r="L34" s="405">
        <f t="shared" si="14"/>
        <v>1.3780000000000001</v>
      </c>
      <c r="M34" s="405"/>
      <c r="N34" s="405"/>
      <c r="O34" s="405">
        <v>0.54400000000000004</v>
      </c>
      <c r="P34" s="405">
        <v>0.83399999999999996</v>
      </c>
      <c r="Q34" s="429"/>
      <c r="R34" s="429"/>
      <c r="S34" s="429"/>
      <c r="T34" s="446"/>
      <c r="U34" s="429">
        <v>2022</v>
      </c>
      <c r="V34" s="445">
        <v>20</v>
      </c>
      <c r="W34" s="445" t="s">
        <v>397</v>
      </c>
      <c r="X34" s="429" t="s">
        <v>398</v>
      </c>
      <c r="Y34" s="447">
        <v>2.7</v>
      </c>
    </row>
    <row r="35" spans="1:25" x14ac:dyDescent="0.25">
      <c r="A35" s="206" t="s">
        <v>39</v>
      </c>
      <c r="B35" s="97" t="s">
        <v>29</v>
      </c>
      <c r="C35" s="57"/>
      <c r="D35" s="57"/>
      <c r="E35" s="57"/>
      <c r="F35" s="194">
        <f>F36</f>
        <v>0</v>
      </c>
      <c r="G35" s="57"/>
      <c r="H35" s="57"/>
      <c r="I35" s="57"/>
      <c r="J35" s="57"/>
      <c r="K35" s="194">
        <f>K36</f>
        <v>0.998</v>
      </c>
      <c r="L35" s="95">
        <f t="shared" ref="L35:P35" si="15">L36</f>
        <v>1.766</v>
      </c>
      <c r="M35" s="95">
        <f t="shared" si="15"/>
        <v>0</v>
      </c>
      <c r="N35" s="95">
        <f t="shared" si="15"/>
        <v>0</v>
      </c>
      <c r="O35" s="95">
        <f t="shared" si="15"/>
        <v>0.83199999999999996</v>
      </c>
      <c r="P35" s="95">
        <f t="shared" si="15"/>
        <v>0.93400000000000005</v>
      </c>
      <c r="Q35" s="57"/>
      <c r="R35" s="57"/>
      <c r="S35" s="57"/>
      <c r="T35" s="194">
        <f>T36</f>
        <v>0</v>
      </c>
      <c r="U35" s="67"/>
      <c r="V35" s="57"/>
      <c r="W35" s="57"/>
      <c r="X35" s="57"/>
      <c r="Y35" s="332">
        <f>Y36</f>
        <v>0.998</v>
      </c>
    </row>
    <row r="36" spans="1:25" x14ac:dyDescent="0.25">
      <c r="A36" s="208" t="s">
        <v>194</v>
      </c>
      <c r="B36" s="77" t="s">
        <v>179</v>
      </c>
      <c r="C36" s="57"/>
      <c r="D36" s="57"/>
      <c r="E36" s="57"/>
      <c r="F36" s="198">
        <f>SUM(F37:F38)</f>
        <v>0</v>
      </c>
      <c r="G36" s="57"/>
      <c r="H36" s="57"/>
      <c r="I36" s="57"/>
      <c r="J36" s="57"/>
      <c r="K36" s="198">
        <f>SUM(K37:K38)</f>
        <v>0.998</v>
      </c>
      <c r="L36" s="78">
        <f t="shared" ref="L36" si="16">SUM(L37:L38)</f>
        <v>1.766</v>
      </c>
      <c r="M36" s="78">
        <f t="shared" ref="M36" si="17">SUM(M37:M38)</f>
        <v>0</v>
      </c>
      <c r="N36" s="78">
        <f t="shared" ref="N36:O36" si="18">SUM(N37:N38)</f>
        <v>0</v>
      </c>
      <c r="O36" s="78">
        <f t="shared" si="18"/>
        <v>0.83199999999999996</v>
      </c>
      <c r="P36" s="78">
        <f t="shared" ref="P36" si="19">SUM(P37:P38)</f>
        <v>0.93400000000000005</v>
      </c>
      <c r="Q36" s="57"/>
      <c r="R36" s="57"/>
      <c r="S36" s="57"/>
      <c r="T36" s="198">
        <f>SUM(T37:T38)</f>
        <v>0</v>
      </c>
      <c r="U36" s="67"/>
      <c r="V36" s="57"/>
      <c r="W36" s="57"/>
      <c r="X36" s="57"/>
      <c r="Y36" s="335">
        <f>SUM(Y37:Y38)</f>
        <v>0.998</v>
      </c>
    </row>
    <row r="37" spans="1:25" ht="40.5" customHeight="1" x14ac:dyDescent="0.25">
      <c r="A37" s="210" t="s">
        <v>195</v>
      </c>
      <c r="B37" s="60" t="s">
        <v>196</v>
      </c>
      <c r="C37" s="438"/>
      <c r="D37" s="438"/>
      <c r="E37" s="438"/>
      <c r="F37" s="444"/>
      <c r="G37" s="429">
        <v>1986</v>
      </c>
      <c r="H37" s="429">
        <v>25</v>
      </c>
      <c r="I37" s="445" t="s">
        <v>397</v>
      </c>
      <c r="J37" s="429" t="s">
        <v>400</v>
      </c>
      <c r="K37" s="379">
        <v>0.54900000000000004</v>
      </c>
      <c r="L37" s="405">
        <f>M37+N37+O37+P37</f>
        <v>1.024</v>
      </c>
      <c r="M37" s="405"/>
      <c r="N37" s="405"/>
      <c r="O37" s="405">
        <v>0.48299999999999998</v>
      </c>
      <c r="P37" s="405">
        <v>0.54100000000000004</v>
      </c>
      <c r="Q37" s="438"/>
      <c r="R37" s="438"/>
      <c r="S37" s="438"/>
      <c r="T37" s="444"/>
      <c r="U37" s="448">
        <v>2021</v>
      </c>
      <c r="V37" s="445">
        <v>20</v>
      </c>
      <c r="W37" s="445" t="s">
        <v>402</v>
      </c>
      <c r="X37" s="429" t="s">
        <v>401</v>
      </c>
      <c r="Y37" s="452">
        <v>0.54900000000000004</v>
      </c>
    </row>
    <row r="38" spans="1:25" ht="38.25" customHeight="1" x14ac:dyDescent="0.25">
      <c r="A38" s="210" t="s">
        <v>197</v>
      </c>
      <c r="B38" s="60" t="s">
        <v>198</v>
      </c>
      <c r="C38" s="438"/>
      <c r="D38" s="438"/>
      <c r="E38" s="438"/>
      <c r="F38" s="444"/>
      <c r="G38" s="429">
        <v>1986</v>
      </c>
      <c r="H38" s="429">
        <v>25</v>
      </c>
      <c r="I38" s="445" t="s">
        <v>397</v>
      </c>
      <c r="J38" s="429" t="s">
        <v>400</v>
      </c>
      <c r="K38" s="379">
        <v>0.44900000000000001</v>
      </c>
      <c r="L38" s="405">
        <f>M38+N38+O38+P38</f>
        <v>0.74199999999999999</v>
      </c>
      <c r="M38" s="405"/>
      <c r="N38" s="405"/>
      <c r="O38" s="405">
        <v>0.34899999999999998</v>
      </c>
      <c r="P38" s="405">
        <v>0.39300000000000002</v>
      </c>
      <c r="Q38" s="405"/>
      <c r="R38" s="438"/>
      <c r="S38" s="438"/>
      <c r="T38" s="444"/>
      <c r="U38" s="448">
        <v>2021</v>
      </c>
      <c r="V38" s="445">
        <v>20</v>
      </c>
      <c r="W38" s="445" t="s">
        <v>402</v>
      </c>
      <c r="X38" s="429" t="s">
        <v>401</v>
      </c>
      <c r="Y38" s="452">
        <v>0.44900000000000001</v>
      </c>
    </row>
    <row r="39" spans="1:25" ht="21.6" customHeight="1" x14ac:dyDescent="0.25">
      <c r="A39" s="206" t="s">
        <v>40</v>
      </c>
      <c r="B39" s="99" t="s">
        <v>58</v>
      </c>
      <c r="C39" s="57"/>
      <c r="D39" s="57"/>
      <c r="E39" s="57"/>
      <c r="F39" s="194">
        <f t="shared" ref="F39:F41" si="20">F40</f>
        <v>0</v>
      </c>
      <c r="G39" s="57"/>
      <c r="H39" s="57"/>
      <c r="I39" s="57"/>
      <c r="J39" s="57"/>
      <c r="K39" s="194">
        <f t="shared" ref="K39:K40" si="21">K40</f>
        <v>12.224</v>
      </c>
      <c r="L39" s="95">
        <f t="shared" ref="L39:P41" si="22">L40</f>
        <v>13.888</v>
      </c>
      <c r="M39" s="95">
        <f t="shared" si="22"/>
        <v>0</v>
      </c>
      <c r="N39" s="95">
        <f t="shared" si="22"/>
        <v>13.888</v>
      </c>
      <c r="O39" s="95">
        <f t="shared" si="22"/>
        <v>0</v>
      </c>
      <c r="P39" s="95">
        <f t="shared" si="22"/>
        <v>0</v>
      </c>
      <c r="Q39" s="57"/>
      <c r="R39" s="57"/>
      <c r="S39" s="57"/>
      <c r="T39" s="194">
        <f t="shared" ref="T39:T41" si="23">T40</f>
        <v>0</v>
      </c>
      <c r="U39" s="67"/>
      <c r="V39" s="57"/>
      <c r="W39" s="57"/>
      <c r="X39" s="57"/>
      <c r="Y39" s="332">
        <f t="shared" ref="Y39:Y41" si="24">Y40</f>
        <v>3.2</v>
      </c>
    </row>
    <row r="40" spans="1:25" x14ac:dyDescent="0.25">
      <c r="A40" s="206" t="s">
        <v>41</v>
      </c>
      <c r="B40" s="97" t="s">
        <v>31</v>
      </c>
      <c r="C40" s="57"/>
      <c r="D40" s="57"/>
      <c r="E40" s="57"/>
      <c r="F40" s="195">
        <f t="shared" si="20"/>
        <v>0</v>
      </c>
      <c r="G40" s="57"/>
      <c r="H40" s="57"/>
      <c r="I40" s="57"/>
      <c r="J40" s="57"/>
      <c r="K40" s="195">
        <f t="shared" si="21"/>
        <v>12.224</v>
      </c>
      <c r="L40" s="98">
        <f t="shared" si="22"/>
        <v>13.888</v>
      </c>
      <c r="M40" s="98">
        <f t="shared" si="22"/>
        <v>0</v>
      </c>
      <c r="N40" s="98">
        <f t="shared" si="22"/>
        <v>13.888</v>
      </c>
      <c r="O40" s="98">
        <f t="shared" si="22"/>
        <v>0</v>
      </c>
      <c r="P40" s="98">
        <f t="shared" si="22"/>
        <v>0</v>
      </c>
      <c r="Q40" s="57"/>
      <c r="R40" s="57"/>
      <c r="S40" s="57"/>
      <c r="T40" s="195">
        <f t="shared" si="23"/>
        <v>0</v>
      </c>
      <c r="U40" s="67"/>
      <c r="V40" s="57"/>
      <c r="W40" s="57"/>
      <c r="X40" s="57"/>
      <c r="Y40" s="333">
        <f t="shared" si="24"/>
        <v>3.2</v>
      </c>
    </row>
    <row r="41" spans="1:25" x14ac:dyDescent="0.25">
      <c r="A41" s="211" t="s">
        <v>199</v>
      </c>
      <c r="B41" s="77" t="s">
        <v>179</v>
      </c>
      <c r="C41" s="57"/>
      <c r="D41" s="57"/>
      <c r="E41" s="57"/>
      <c r="F41" s="196">
        <f t="shared" si="20"/>
        <v>0</v>
      </c>
      <c r="G41" s="57"/>
      <c r="H41" s="57"/>
      <c r="I41" s="57"/>
      <c r="J41" s="57"/>
      <c r="K41" s="196">
        <f>K42+K43</f>
        <v>12.224</v>
      </c>
      <c r="L41" s="79">
        <f t="shared" si="22"/>
        <v>13.888</v>
      </c>
      <c r="M41" s="79">
        <f t="shared" si="22"/>
        <v>0</v>
      </c>
      <c r="N41" s="79">
        <f t="shared" si="22"/>
        <v>13.888</v>
      </c>
      <c r="O41" s="79">
        <f t="shared" si="22"/>
        <v>0</v>
      </c>
      <c r="P41" s="79">
        <f t="shared" si="22"/>
        <v>0</v>
      </c>
      <c r="Q41" s="57"/>
      <c r="R41" s="57"/>
      <c r="S41" s="57"/>
      <c r="T41" s="196">
        <f t="shared" si="23"/>
        <v>0</v>
      </c>
      <c r="U41" s="67"/>
      <c r="V41" s="57"/>
      <c r="W41" s="57"/>
      <c r="X41" s="57"/>
      <c r="Y41" s="334">
        <f t="shared" si="24"/>
        <v>3.2</v>
      </c>
    </row>
    <row r="42" spans="1:25" ht="33.75" customHeight="1" x14ac:dyDescent="0.25">
      <c r="A42" s="212" t="s">
        <v>200</v>
      </c>
      <c r="B42" s="61" t="s">
        <v>202</v>
      </c>
      <c r="C42" s="55"/>
      <c r="D42" s="55"/>
      <c r="E42" s="55"/>
      <c r="F42" s="583"/>
      <c r="G42" s="431">
        <v>1975</v>
      </c>
      <c r="H42" s="431">
        <v>25</v>
      </c>
      <c r="I42" s="431"/>
      <c r="J42" s="431" t="s">
        <v>403</v>
      </c>
      <c r="K42" s="442">
        <v>4.5220000000000002</v>
      </c>
      <c r="L42" s="532">
        <f>M42+N42+O42+P42</f>
        <v>13.888</v>
      </c>
      <c r="M42" s="532"/>
      <c r="N42" s="532">
        <v>13.888</v>
      </c>
      <c r="O42" s="532"/>
      <c r="P42" s="532"/>
      <c r="Q42" s="55"/>
      <c r="R42" s="55"/>
      <c r="S42" s="55"/>
      <c r="T42" s="583"/>
      <c r="U42" s="585">
        <v>2022</v>
      </c>
      <c r="V42" s="589">
        <v>25</v>
      </c>
      <c r="W42" s="591"/>
      <c r="X42" s="587" t="s">
        <v>405</v>
      </c>
      <c r="Y42" s="584">
        <v>3.2</v>
      </c>
    </row>
    <row r="43" spans="1:25" ht="32.25" customHeight="1" x14ac:dyDescent="0.25">
      <c r="A43" s="212" t="s">
        <v>201</v>
      </c>
      <c r="B43" s="61" t="s">
        <v>203</v>
      </c>
      <c r="C43" s="57"/>
      <c r="D43" s="57"/>
      <c r="E43" s="57"/>
      <c r="F43" s="583"/>
      <c r="G43" s="431">
        <v>1975</v>
      </c>
      <c r="H43" s="431">
        <v>25</v>
      </c>
      <c r="I43" s="431"/>
      <c r="J43" s="431" t="s">
        <v>404</v>
      </c>
      <c r="K43" s="443">
        <v>7.702</v>
      </c>
      <c r="L43" s="532"/>
      <c r="M43" s="532"/>
      <c r="N43" s="532"/>
      <c r="O43" s="532"/>
      <c r="P43" s="532"/>
      <c r="Q43" s="57"/>
      <c r="R43" s="57"/>
      <c r="S43" s="57"/>
      <c r="T43" s="583"/>
      <c r="U43" s="586"/>
      <c r="V43" s="590"/>
      <c r="W43" s="592"/>
      <c r="X43" s="588"/>
      <c r="Y43" s="584"/>
    </row>
    <row r="44" spans="1:25" ht="46.9" customHeight="1" x14ac:dyDescent="0.25">
      <c r="A44" s="206" t="s">
        <v>42</v>
      </c>
      <c r="B44" s="100" t="s">
        <v>32</v>
      </c>
      <c r="C44" s="190"/>
      <c r="D44" s="190"/>
      <c r="E44" s="190"/>
      <c r="F44" s="194">
        <f>F45</f>
        <v>21.680000000000007</v>
      </c>
      <c r="G44" s="190"/>
      <c r="H44" s="190"/>
      <c r="I44" s="190"/>
      <c r="J44" s="190"/>
      <c r="K44" s="194">
        <f>K45</f>
        <v>0</v>
      </c>
      <c r="L44" s="101">
        <f t="shared" ref="L44:P44" si="25">L45</f>
        <v>71.435000000000002</v>
      </c>
      <c r="M44" s="101">
        <f t="shared" si="25"/>
        <v>0</v>
      </c>
      <c r="N44" s="101">
        <f t="shared" si="25"/>
        <v>14.696</v>
      </c>
      <c r="O44" s="101">
        <f t="shared" si="25"/>
        <v>22.353999999999999</v>
      </c>
      <c r="P44" s="101">
        <f t="shared" si="25"/>
        <v>34.384999999999998</v>
      </c>
      <c r="Q44" s="190"/>
      <c r="R44" s="190"/>
      <c r="S44" s="190"/>
      <c r="T44" s="194">
        <f>T45</f>
        <v>22.640000000000008</v>
      </c>
      <c r="U44" s="190"/>
      <c r="V44" s="190"/>
      <c r="W44" s="190"/>
      <c r="X44" s="190"/>
      <c r="Y44" s="332">
        <f>Y45</f>
        <v>0</v>
      </c>
    </row>
    <row r="45" spans="1:25" ht="50.45" customHeight="1" x14ac:dyDescent="0.25">
      <c r="A45" s="213" t="s">
        <v>43</v>
      </c>
      <c r="B45" s="102" t="s">
        <v>33</v>
      </c>
      <c r="C45" s="190"/>
      <c r="D45" s="190"/>
      <c r="E45" s="190"/>
      <c r="F45" s="195">
        <f>F46+F58</f>
        <v>21.680000000000007</v>
      </c>
      <c r="G45" s="190"/>
      <c r="H45" s="190"/>
      <c r="I45" s="190"/>
      <c r="J45" s="190"/>
      <c r="K45" s="195">
        <f t="shared" ref="K45:P45" si="26">K46+K58</f>
        <v>0</v>
      </c>
      <c r="L45" s="103">
        <f t="shared" si="26"/>
        <v>71.435000000000002</v>
      </c>
      <c r="M45" s="103">
        <f t="shared" si="26"/>
        <v>0</v>
      </c>
      <c r="N45" s="103">
        <f t="shared" si="26"/>
        <v>14.696</v>
      </c>
      <c r="O45" s="103">
        <f t="shared" si="26"/>
        <v>22.353999999999999</v>
      </c>
      <c r="P45" s="103">
        <f t="shared" si="26"/>
        <v>34.384999999999998</v>
      </c>
      <c r="Q45" s="190"/>
      <c r="R45" s="190"/>
      <c r="S45" s="190"/>
      <c r="T45" s="195">
        <f>T46+T58</f>
        <v>22.640000000000008</v>
      </c>
      <c r="U45" s="190"/>
      <c r="V45" s="190"/>
      <c r="W45" s="190"/>
      <c r="X45" s="190"/>
      <c r="Y45" s="333">
        <f>Y46+Y58</f>
        <v>0</v>
      </c>
    </row>
    <row r="46" spans="1:25" x14ac:dyDescent="0.25">
      <c r="A46" s="208" t="s">
        <v>111</v>
      </c>
      <c r="B46" s="77" t="s">
        <v>179</v>
      </c>
      <c r="C46" s="87"/>
      <c r="D46" s="88"/>
      <c r="E46" s="89"/>
      <c r="F46" s="198">
        <f>SUM(F47:F57)</f>
        <v>5.33</v>
      </c>
      <c r="G46" s="190"/>
      <c r="H46" s="190"/>
      <c r="I46" s="190"/>
      <c r="J46" s="190"/>
      <c r="K46" s="198">
        <f t="shared" ref="K46:P46" si="27">SUM(K47:K57)</f>
        <v>0</v>
      </c>
      <c r="L46" s="78">
        <f t="shared" si="27"/>
        <v>24.306999999999995</v>
      </c>
      <c r="M46" s="78">
        <f t="shared" si="27"/>
        <v>0</v>
      </c>
      <c r="N46" s="78">
        <f t="shared" si="27"/>
        <v>14.696</v>
      </c>
      <c r="O46" s="78">
        <f t="shared" si="27"/>
        <v>4.6579999999999995</v>
      </c>
      <c r="P46" s="78">
        <f t="shared" si="27"/>
        <v>4.9530000000000012</v>
      </c>
      <c r="Q46" s="190"/>
      <c r="R46" s="190"/>
      <c r="S46" s="190"/>
      <c r="T46" s="198">
        <f>SUM(T47:T57)</f>
        <v>5.89</v>
      </c>
      <c r="U46" s="190"/>
      <c r="V46" s="190"/>
      <c r="W46" s="190"/>
      <c r="X46" s="190"/>
      <c r="Y46" s="335">
        <f>SUM(Y47:Y57)</f>
        <v>0</v>
      </c>
    </row>
    <row r="47" spans="1:25" ht="33.75" x14ac:dyDescent="0.25">
      <c r="A47" s="209" t="s">
        <v>415</v>
      </c>
      <c r="B47" s="72" t="s">
        <v>250</v>
      </c>
      <c r="C47" s="429">
        <v>1963</v>
      </c>
      <c r="D47" s="429">
        <v>20</v>
      </c>
      <c r="E47" s="429" t="s">
        <v>393</v>
      </c>
      <c r="F47" s="430">
        <f>0.32*2</f>
        <v>0.64</v>
      </c>
      <c r="G47" s="271"/>
      <c r="H47" s="271"/>
      <c r="I47" s="271"/>
      <c r="J47" s="271"/>
      <c r="K47" s="430"/>
      <c r="L47" s="379">
        <f>M47+N47+O47+P47</f>
        <v>8.7759999999999998</v>
      </c>
      <c r="M47" s="379"/>
      <c r="N47" s="379">
        <v>8.7759999999999998</v>
      </c>
      <c r="O47" s="379"/>
      <c r="P47" s="379"/>
      <c r="Q47" s="429">
        <v>2020</v>
      </c>
      <c r="R47" s="429">
        <v>15</v>
      </c>
      <c r="S47" s="429" t="s">
        <v>394</v>
      </c>
      <c r="T47" s="430">
        <f>0.4*2</f>
        <v>0.8</v>
      </c>
      <c r="U47" s="271"/>
      <c r="V47" s="271"/>
      <c r="W47" s="271"/>
      <c r="X47" s="271"/>
      <c r="Y47" s="337"/>
    </row>
    <row r="48" spans="1:25" ht="22.5" x14ac:dyDescent="0.25">
      <c r="A48" s="209" t="s">
        <v>210</v>
      </c>
      <c r="B48" s="63" t="s">
        <v>282</v>
      </c>
      <c r="C48" s="431">
        <v>1987</v>
      </c>
      <c r="D48" s="431">
        <v>20</v>
      </c>
      <c r="E48" s="431" t="s">
        <v>393</v>
      </c>
      <c r="F48" s="393">
        <f>0.32*2</f>
        <v>0.64</v>
      </c>
      <c r="G48" s="57"/>
      <c r="H48" s="57"/>
      <c r="I48" s="57"/>
      <c r="J48" s="57"/>
      <c r="K48" s="436"/>
      <c r="L48" s="405">
        <f t="shared" ref="L48" si="28">M48+N48+O48+P48</f>
        <v>1.08</v>
      </c>
      <c r="M48" s="405"/>
      <c r="N48" s="405"/>
      <c r="O48" s="405">
        <v>0.52500000000000002</v>
      </c>
      <c r="P48" s="405">
        <v>0.55500000000000005</v>
      </c>
      <c r="Q48" s="431">
        <v>2018</v>
      </c>
      <c r="R48" s="431">
        <v>15</v>
      </c>
      <c r="S48" s="431" t="s">
        <v>394</v>
      </c>
      <c r="T48" s="453">
        <v>0.8</v>
      </c>
      <c r="U48" s="57"/>
      <c r="V48" s="57"/>
      <c r="W48" s="57"/>
      <c r="X48" s="57"/>
      <c r="Y48" s="338"/>
    </row>
    <row r="49" spans="1:25" ht="22.5" x14ac:dyDescent="0.25">
      <c r="A49" s="209" t="s">
        <v>211</v>
      </c>
      <c r="B49" s="63" t="s">
        <v>283</v>
      </c>
      <c r="C49" s="431" t="s">
        <v>406</v>
      </c>
      <c r="D49" s="431">
        <v>20</v>
      </c>
      <c r="E49" s="431" t="s">
        <v>393</v>
      </c>
      <c r="F49" s="393">
        <v>0.8</v>
      </c>
      <c r="G49" s="57"/>
      <c r="H49" s="57"/>
      <c r="I49" s="57"/>
      <c r="J49" s="57"/>
      <c r="K49" s="436"/>
      <c r="L49" s="405">
        <f t="shared" ref="L49:L57" si="29">M49+N49+O49+P49</f>
        <v>1.1259999999999999</v>
      </c>
      <c r="M49" s="405"/>
      <c r="N49" s="405"/>
      <c r="O49" s="405">
        <v>0.54800000000000004</v>
      </c>
      <c r="P49" s="405">
        <v>0.57799999999999996</v>
      </c>
      <c r="Q49" s="431">
        <v>2019</v>
      </c>
      <c r="R49" s="431">
        <v>15</v>
      </c>
      <c r="S49" s="431" t="s">
        <v>394</v>
      </c>
      <c r="T49" s="453">
        <v>0.8</v>
      </c>
      <c r="U49" s="57"/>
      <c r="V49" s="57"/>
      <c r="W49" s="57"/>
      <c r="X49" s="57"/>
      <c r="Y49" s="338"/>
    </row>
    <row r="50" spans="1:25" ht="22.5" x14ac:dyDescent="0.25">
      <c r="A50" s="209" t="s">
        <v>212</v>
      </c>
      <c r="B50" s="63" t="s">
        <v>284</v>
      </c>
      <c r="C50" s="431">
        <v>1973</v>
      </c>
      <c r="D50" s="431">
        <v>20</v>
      </c>
      <c r="E50" s="431" t="s">
        <v>393</v>
      </c>
      <c r="F50" s="393">
        <v>0.64</v>
      </c>
      <c r="G50" s="57"/>
      <c r="H50" s="57"/>
      <c r="I50" s="57"/>
      <c r="J50" s="57"/>
      <c r="K50" s="436"/>
      <c r="L50" s="405">
        <f t="shared" si="29"/>
        <v>1.254</v>
      </c>
      <c r="M50" s="405"/>
      <c r="N50" s="405"/>
      <c r="O50" s="405">
        <v>0.61</v>
      </c>
      <c r="P50" s="405">
        <v>0.64400000000000002</v>
      </c>
      <c r="Q50" s="431">
        <v>2021</v>
      </c>
      <c r="R50" s="431">
        <v>15</v>
      </c>
      <c r="S50" s="431" t="s">
        <v>394</v>
      </c>
      <c r="T50" s="453">
        <v>0.8</v>
      </c>
      <c r="U50" s="57"/>
      <c r="V50" s="57"/>
      <c r="W50" s="57"/>
      <c r="X50" s="57"/>
      <c r="Y50" s="338"/>
    </row>
    <row r="51" spans="1:25" ht="28.5" customHeight="1" x14ac:dyDescent="0.25">
      <c r="A51" s="209" t="s">
        <v>213</v>
      </c>
      <c r="B51" s="63" t="s">
        <v>285</v>
      </c>
      <c r="C51" s="431">
        <v>1989</v>
      </c>
      <c r="D51" s="431">
        <v>20</v>
      </c>
      <c r="E51" s="431" t="s">
        <v>393</v>
      </c>
      <c r="F51" s="393">
        <v>0.72</v>
      </c>
      <c r="G51" s="57"/>
      <c r="H51" s="57"/>
      <c r="I51" s="57"/>
      <c r="J51" s="57"/>
      <c r="K51" s="436"/>
      <c r="L51" s="405">
        <f t="shared" si="29"/>
        <v>1.1839999999999999</v>
      </c>
      <c r="M51" s="405"/>
      <c r="N51" s="405"/>
      <c r="O51" s="405">
        <v>0.57599999999999996</v>
      </c>
      <c r="P51" s="405">
        <v>0.60799999999999998</v>
      </c>
      <c r="Q51" s="431">
        <v>2020</v>
      </c>
      <c r="R51" s="431">
        <v>15</v>
      </c>
      <c r="S51" s="431" t="s">
        <v>394</v>
      </c>
      <c r="T51" s="453">
        <v>0.8</v>
      </c>
      <c r="U51" s="57"/>
      <c r="V51" s="57"/>
      <c r="W51" s="57"/>
      <c r="X51" s="57"/>
      <c r="Y51" s="338"/>
    </row>
    <row r="52" spans="1:25" ht="36.75" customHeight="1" x14ac:dyDescent="0.25">
      <c r="A52" s="209" t="s">
        <v>214</v>
      </c>
      <c r="B52" s="63" t="s">
        <v>286</v>
      </c>
      <c r="C52" s="431">
        <v>1972</v>
      </c>
      <c r="D52" s="431">
        <v>20</v>
      </c>
      <c r="E52" s="431" t="s">
        <v>393</v>
      </c>
      <c r="F52" s="393">
        <v>0.8</v>
      </c>
      <c r="G52" s="57"/>
      <c r="H52" s="57"/>
      <c r="I52" s="57"/>
      <c r="J52" s="57"/>
      <c r="K52" s="436"/>
      <c r="L52" s="405">
        <f t="shared" si="29"/>
        <v>1.1259999999999999</v>
      </c>
      <c r="M52" s="405"/>
      <c r="N52" s="405"/>
      <c r="O52" s="405">
        <v>0.54800000000000004</v>
      </c>
      <c r="P52" s="405">
        <v>0.57799999999999996</v>
      </c>
      <c r="Q52" s="431">
        <v>2019</v>
      </c>
      <c r="R52" s="431">
        <v>15</v>
      </c>
      <c r="S52" s="431" t="s">
        <v>410</v>
      </c>
      <c r="T52" s="453">
        <v>0.8</v>
      </c>
      <c r="U52" s="57"/>
      <c r="V52" s="57"/>
      <c r="W52" s="57"/>
      <c r="X52" s="57"/>
      <c r="Y52" s="338"/>
    </row>
    <row r="53" spans="1:25" ht="36.75" customHeight="1" x14ac:dyDescent="0.25">
      <c r="A53" s="209" t="s">
        <v>215</v>
      </c>
      <c r="B53" s="65" t="s">
        <v>287</v>
      </c>
      <c r="C53" s="431" t="s">
        <v>408</v>
      </c>
      <c r="D53" s="431">
        <v>20</v>
      </c>
      <c r="E53" s="431" t="s">
        <v>393</v>
      </c>
      <c r="F53" s="393">
        <v>0.5</v>
      </c>
      <c r="G53" s="57"/>
      <c r="H53" s="57"/>
      <c r="I53" s="57"/>
      <c r="J53" s="57"/>
      <c r="K53" s="436"/>
      <c r="L53" s="405">
        <f t="shared" si="29"/>
        <v>1.133</v>
      </c>
      <c r="M53" s="405"/>
      <c r="N53" s="405"/>
      <c r="O53" s="405">
        <v>0.55600000000000005</v>
      </c>
      <c r="P53" s="405">
        <v>0.57699999999999996</v>
      </c>
      <c r="Q53" s="431">
        <v>2018</v>
      </c>
      <c r="R53" s="431">
        <v>15</v>
      </c>
      <c r="S53" s="431" t="s">
        <v>412</v>
      </c>
      <c r="T53" s="453">
        <v>0.5</v>
      </c>
      <c r="U53" s="57"/>
      <c r="V53" s="57"/>
      <c r="W53" s="57"/>
      <c r="X53" s="57"/>
      <c r="Y53" s="338"/>
    </row>
    <row r="54" spans="1:25" ht="36.75" customHeight="1" x14ac:dyDescent="0.25">
      <c r="A54" s="209" t="s">
        <v>216</v>
      </c>
      <c r="B54" s="63" t="s">
        <v>288</v>
      </c>
      <c r="C54" s="431">
        <v>1972</v>
      </c>
      <c r="D54" s="431">
        <v>20</v>
      </c>
      <c r="E54" s="431" t="s">
        <v>407</v>
      </c>
      <c r="F54" s="393">
        <v>0.25</v>
      </c>
      <c r="G54" s="57"/>
      <c r="H54" s="57"/>
      <c r="I54" s="57"/>
      <c r="J54" s="57"/>
      <c r="K54" s="436"/>
      <c r="L54" s="405">
        <f t="shared" si="29"/>
        <v>0.65</v>
      </c>
      <c r="M54" s="405"/>
      <c r="N54" s="405"/>
      <c r="O54" s="405">
        <v>0.32300000000000001</v>
      </c>
      <c r="P54" s="405">
        <v>0.32700000000000001</v>
      </c>
      <c r="Q54" s="431">
        <v>2021</v>
      </c>
      <c r="R54" s="431">
        <v>15</v>
      </c>
      <c r="S54" s="431" t="s">
        <v>411</v>
      </c>
      <c r="T54" s="453">
        <v>0.25</v>
      </c>
      <c r="U54" s="57"/>
      <c r="V54" s="57"/>
      <c r="W54" s="57"/>
      <c r="X54" s="57"/>
      <c r="Y54" s="338"/>
    </row>
    <row r="55" spans="1:25" ht="36.75" customHeight="1" x14ac:dyDescent="0.25">
      <c r="A55" s="209" t="s">
        <v>217</v>
      </c>
      <c r="B55" s="63" t="s">
        <v>289</v>
      </c>
      <c r="C55" s="431">
        <v>1972</v>
      </c>
      <c r="D55" s="431">
        <v>20</v>
      </c>
      <c r="E55" s="431" t="s">
        <v>407</v>
      </c>
      <c r="F55" s="393">
        <v>0.04</v>
      </c>
      <c r="G55" s="57"/>
      <c r="H55" s="57"/>
      <c r="I55" s="57"/>
      <c r="J55" s="57"/>
      <c r="K55" s="436"/>
      <c r="L55" s="405">
        <f t="shared" si="29"/>
        <v>0.23500000000000001</v>
      </c>
      <c r="M55" s="405"/>
      <c r="N55" s="405"/>
      <c r="O55" s="405">
        <v>0.10100000000000001</v>
      </c>
      <c r="P55" s="405">
        <v>0.13400000000000001</v>
      </c>
      <c r="Q55" s="431">
        <v>2020</v>
      </c>
      <c r="R55" s="431">
        <v>15</v>
      </c>
      <c r="S55" s="431" t="s">
        <v>411</v>
      </c>
      <c r="T55" s="453">
        <v>0.04</v>
      </c>
      <c r="U55" s="57"/>
      <c r="V55" s="57"/>
      <c r="W55" s="57"/>
      <c r="X55" s="57"/>
      <c r="Y55" s="338"/>
    </row>
    <row r="56" spans="1:25" ht="37.5" customHeight="1" x14ac:dyDescent="0.25">
      <c r="A56" s="209" t="s">
        <v>218</v>
      </c>
      <c r="B56" s="63" t="s">
        <v>290</v>
      </c>
      <c r="C56" s="431">
        <v>1968</v>
      </c>
      <c r="D56" s="431">
        <v>20</v>
      </c>
      <c r="E56" s="431" t="s">
        <v>409</v>
      </c>
      <c r="F56" s="393">
        <v>0.05</v>
      </c>
      <c r="G56" s="57"/>
      <c r="H56" s="57"/>
      <c r="I56" s="57"/>
      <c r="J56" s="57"/>
      <c r="K56" s="436"/>
      <c r="L56" s="405">
        <f t="shared" si="29"/>
        <v>6.8140000000000001</v>
      </c>
      <c r="M56" s="405"/>
      <c r="N56" s="405">
        <v>5.92</v>
      </c>
      <c r="O56" s="405">
        <v>0.44600000000000001</v>
      </c>
      <c r="P56" s="405">
        <v>0.44800000000000001</v>
      </c>
      <c r="Q56" s="431">
        <v>2018</v>
      </c>
      <c r="R56" s="431">
        <v>15</v>
      </c>
      <c r="S56" s="431" t="s">
        <v>394</v>
      </c>
      <c r="T56" s="453">
        <v>0.05</v>
      </c>
      <c r="U56" s="57"/>
      <c r="V56" s="57"/>
      <c r="W56" s="57"/>
      <c r="X56" s="57"/>
      <c r="Y56" s="338"/>
    </row>
    <row r="57" spans="1:25" ht="38.25" customHeight="1" x14ac:dyDescent="0.25">
      <c r="A57" s="209" t="s">
        <v>219</v>
      </c>
      <c r="B57" s="63" t="s">
        <v>291</v>
      </c>
      <c r="C57" s="431">
        <v>1965</v>
      </c>
      <c r="D57" s="431">
        <v>20</v>
      </c>
      <c r="E57" s="431" t="s">
        <v>407</v>
      </c>
      <c r="F57" s="393">
        <v>0.25</v>
      </c>
      <c r="G57" s="57"/>
      <c r="H57" s="57"/>
      <c r="I57" s="57"/>
      <c r="J57" s="57"/>
      <c r="K57" s="436"/>
      <c r="L57" s="405">
        <f t="shared" si="29"/>
        <v>0.92900000000000005</v>
      </c>
      <c r="M57" s="405"/>
      <c r="N57" s="405"/>
      <c r="O57" s="405">
        <v>0.42499999999999999</v>
      </c>
      <c r="P57" s="405">
        <v>0.504</v>
      </c>
      <c r="Q57" s="431">
        <v>2019</v>
      </c>
      <c r="R57" s="431">
        <v>15</v>
      </c>
      <c r="S57" s="431" t="s">
        <v>411</v>
      </c>
      <c r="T57" s="453">
        <v>0.25</v>
      </c>
      <c r="U57" s="57"/>
      <c r="V57" s="57"/>
      <c r="W57" s="57"/>
      <c r="X57" s="57"/>
      <c r="Y57" s="338"/>
    </row>
    <row r="58" spans="1:25" ht="36.75" customHeight="1" x14ac:dyDescent="0.25">
      <c r="A58" s="214" t="s">
        <v>112</v>
      </c>
      <c r="B58" s="81" t="s">
        <v>220</v>
      </c>
      <c r="C58" s="432"/>
      <c r="D58" s="433"/>
      <c r="E58" s="433"/>
      <c r="F58" s="434">
        <f>SUM(F59:F92)</f>
        <v>16.350000000000005</v>
      </c>
      <c r="G58" s="57"/>
      <c r="H58" s="57"/>
      <c r="I58" s="57"/>
      <c r="J58" s="57"/>
      <c r="K58" s="200"/>
      <c r="L58" s="83">
        <f t="shared" ref="L58" si="30">SUM(L59:L92)</f>
        <v>47.128000000000007</v>
      </c>
      <c r="M58" s="83">
        <f t="shared" ref="M58" si="31">SUM(M59:M92)</f>
        <v>0</v>
      </c>
      <c r="N58" s="83">
        <f t="shared" ref="N58:O58" si="32">SUM(N59:N92)</f>
        <v>0</v>
      </c>
      <c r="O58" s="83">
        <f t="shared" si="32"/>
        <v>17.696000000000002</v>
      </c>
      <c r="P58" s="83">
        <f t="shared" ref="P58" si="33">SUM(P59:P92)</f>
        <v>29.431999999999995</v>
      </c>
      <c r="Q58" s="57"/>
      <c r="R58" s="90"/>
      <c r="S58" s="90"/>
      <c r="T58" s="200">
        <f>SUM(T59:T92)</f>
        <v>16.750000000000007</v>
      </c>
      <c r="U58" s="57"/>
      <c r="V58" s="57"/>
      <c r="W58" s="57"/>
      <c r="X58" s="57"/>
      <c r="Y58" s="339"/>
    </row>
    <row r="59" spans="1:25" ht="36.75" customHeight="1" x14ac:dyDescent="0.25">
      <c r="A59" s="209" t="s">
        <v>221</v>
      </c>
      <c r="B59" s="66" t="s">
        <v>262</v>
      </c>
      <c r="C59" s="432">
        <v>1983</v>
      </c>
      <c r="D59" s="435">
        <v>25</v>
      </c>
      <c r="E59" s="433" t="s">
        <v>374</v>
      </c>
      <c r="F59" s="436"/>
      <c r="G59" s="57"/>
      <c r="H59" s="57"/>
      <c r="I59" s="57"/>
      <c r="J59" s="57"/>
      <c r="K59" s="199"/>
      <c r="L59" s="58">
        <f>M59+N59+O59+P59</f>
        <v>2.3680000000000003</v>
      </c>
      <c r="M59" s="58"/>
      <c r="N59" s="58"/>
      <c r="O59" s="58">
        <v>0.78600000000000003</v>
      </c>
      <c r="P59" s="58">
        <v>1.5820000000000001</v>
      </c>
      <c r="Q59" s="438">
        <v>2018</v>
      </c>
      <c r="R59" s="435">
        <v>20</v>
      </c>
      <c r="S59" s="433" t="s">
        <v>375</v>
      </c>
      <c r="T59" s="436"/>
      <c r="U59" s="57"/>
      <c r="V59" s="57"/>
      <c r="W59" s="57"/>
      <c r="X59" s="57"/>
      <c r="Y59" s="338"/>
    </row>
    <row r="60" spans="1:25" ht="28.5" customHeight="1" x14ac:dyDescent="0.25">
      <c r="A60" s="209" t="s">
        <v>222</v>
      </c>
      <c r="B60" s="66" t="s">
        <v>261</v>
      </c>
      <c r="C60" s="432">
        <v>1982</v>
      </c>
      <c r="D60" s="435">
        <v>25</v>
      </c>
      <c r="E60" s="433" t="s">
        <v>374</v>
      </c>
      <c r="F60" s="436"/>
      <c r="G60" s="57"/>
      <c r="H60" s="57"/>
      <c r="I60" s="57"/>
      <c r="J60" s="57"/>
      <c r="K60" s="199"/>
      <c r="L60" s="58">
        <f t="shared" ref="L60:L92" si="34">M60+N60+O60+P60</f>
        <v>2.3680000000000003</v>
      </c>
      <c r="M60" s="58"/>
      <c r="N60" s="58"/>
      <c r="O60" s="58">
        <v>0.78600000000000003</v>
      </c>
      <c r="P60" s="58">
        <v>1.5820000000000001</v>
      </c>
      <c r="Q60" s="438">
        <v>2018</v>
      </c>
      <c r="R60" s="435">
        <v>20</v>
      </c>
      <c r="S60" s="433" t="s">
        <v>375</v>
      </c>
      <c r="T60" s="436"/>
      <c r="U60" s="57"/>
      <c r="V60" s="57"/>
      <c r="W60" s="57"/>
      <c r="X60" s="57"/>
      <c r="Y60" s="338"/>
    </row>
    <row r="61" spans="1:25" ht="35.450000000000003" customHeight="1" x14ac:dyDescent="0.25">
      <c r="A61" s="209" t="s">
        <v>223</v>
      </c>
      <c r="B61" s="66" t="s">
        <v>263</v>
      </c>
      <c r="C61" s="432">
        <v>1986</v>
      </c>
      <c r="D61" s="435">
        <v>25</v>
      </c>
      <c r="E61" s="433" t="s">
        <v>376</v>
      </c>
      <c r="F61" s="436"/>
      <c r="G61" s="57"/>
      <c r="H61" s="57"/>
      <c r="I61" s="57"/>
      <c r="J61" s="57"/>
      <c r="K61" s="199"/>
      <c r="L61" s="58">
        <f t="shared" si="34"/>
        <v>2.3680000000000003</v>
      </c>
      <c r="M61" s="58"/>
      <c r="N61" s="58"/>
      <c r="O61" s="58">
        <v>0.78600000000000003</v>
      </c>
      <c r="P61" s="58">
        <v>1.5820000000000001</v>
      </c>
      <c r="Q61" s="438">
        <v>2018</v>
      </c>
      <c r="R61" s="435">
        <v>20</v>
      </c>
      <c r="S61" s="433" t="s">
        <v>375</v>
      </c>
      <c r="T61" s="436"/>
      <c r="U61" s="57"/>
      <c r="V61" s="57"/>
      <c r="W61" s="57"/>
      <c r="X61" s="57"/>
      <c r="Y61" s="338"/>
    </row>
    <row r="62" spans="1:25" ht="36.75" customHeight="1" x14ac:dyDescent="0.25">
      <c r="A62" s="209" t="s">
        <v>224</v>
      </c>
      <c r="B62" s="66" t="s">
        <v>264</v>
      </c>
      <c r="C62" s="432">
        <v>1967</v>
      </c>
      <c r="D62" s="435">
        <v>25</v>
      </c>
      <c r="E62" s="433" t="s">
        <v>376</v>
      </c>
      <c r="F62" s="436"/>
      <c r="G62" s="57"/>
      <c r="H62" s="57"/>
      <c r="I62" s="57"/>
      <c r="J62" s="57"/>
      <c r="K62" s="199"/>
      <c r="L62" s="58">
        <f t="shared" si="34"/>
        <v>5.1899999999999995</v>
      </c>
      <c r="M62" s="58"/>
      <c r="N62" s="58"/>
      <c r="O62" s="58">
        <v>2.0150000000000001</v>
      </c>
      <c r="P62" s="58">
        <v>3.1749999999999998</v>
      </c>
      <c r="Q62" s="438">
        <v>2021</v>
      </c>
      <c r="R62" s="435">
        <v>20</v>
      </c>
      <c r="S62" s="433" t="s">
        <v>377</v>
      </c>
      <c r="T62" s="436"/>
      <c r="U62" s="57"/>
      <c r="V62" s="57"/>
      <c r="W62" s="57"/>
      <c r="X62" s="57"/>
      <c r="Y62" s="338"/>
    </row>
    <row r="63" spans="1:25" ht="27.75" customHeight="1" x14ac:dyDescent="0.25">
      <c r="A63" s="209" t="s">
        <v>225</v>
      </c>
      <c r="B63" s="66" t="s">
        <v>265</v>
      </c>
      <c r="C63" s="432">
        <v>1986</v>
      </c>
      <c r="D63" s="435">
        <v>25</v>
      </c>
      <c r="E63" s="433" t="s">
        <v>376</v>
      </c>
      <c r="F63" s="436"/>
      <c r="G63" s="57"/>
      <c r="H63" s="57"/>
      <c r="I63" s="57"/>
      <c r="J63" s="57"/>
      <c r="K63" s="199"/>
      <c r="L63" s="58">
        <f t="shared" si="34"/>
        <v>2.3680000000000003</v>
      </c>
      <c r="M63" s="58"/>
      <c r="N63" s="58"/>
      <c r="O63" s="58">
        <v>0.78600000000000003</v>
      </c>
      <c r="P63" s="58">
        <v>1.5820000000000001</v>
      </c>
      <c r="Q63" s="438">
        <v>2018</v>
      </c>
      <c r="R63" s="435">
        <v>20</v>
      </c>
      <c r="S63" s="433" t="s">
        <v>375</v>
      </c>
      <c r="T63" s="436"/>
      <c r="U63" s="57"/>
      <c r="V63" s="57"/>
      <c r="W63" s="57"/>
      <c r="X63" s="57"/>
      <c r="Y63" s="338"/>
    </row>
    <row r="64" spans="1:25" ht="25.5" customHeight="1" x14ac:dyDescent="0.25">
      <c r="A64" s="209" t="s">
        <v>226</v>
      </c>
      <c r="B64" s="66" t="s">
        <v>266</v>
      </c>
      <c r="C64" s="437">
        <v>1968</v>
      </c>
      <c r="D64" s="435">
        <v>25</v>
      </c>
      <c r="E64" s="433" t="s">
        <v>374</v>
      </c>
      <c r="F64" s="436"/>
      <c r="G64" s="57"/>
      <c r="H64" s="57"/>
      <c r="I64" s="57"/>
      <c r="J64" s="57"/>
      <c r="K64" s="199"/>
      <c r="L64" s="58">
        <f t="shared" si="34"/>
        <v>2.3680000000000003</v>
      </c>
      <c r="M64" s="58"/>
      <c r="N64" s="58"/>
      <c r="O64" s="58">
        <v>0.78600000000000003</v>
      </c>
      <c r="P64" s="58">
        <v>1.5820000000000001</v>
      </c>
      <c r="Q64" s="438">
        <v>2018</v>
      </c>
      <c r="R64" s="435">
        <v>20</v>
      </c>
      <c r="S64" s="433" t="s">
        <v>375</v>
      </c>
      <c r="T64" s="436"/>
      <c r="U64" s="57"/>
      <c r="V64" s="57"/>
      <c r="W64" s="57"/>
      <c r="X64" s="57"/>
      <c r="Y64" s="338"/>
    </row>
    <row r="65" spans="1:25" ht="24" customHeight="1" x14ac:dyDescent="0.25">
      <c r="A65" s="209" t="s">
        <v>227</v>
      </c>
      <c r="B65" s="66" t="s">
        <v>267</v>
      </c>
      <c r="C65" s="437">
        <v>1994</v>
      </c>
      <c r="D65" s="435">
        <v>25</v>
      </c>
      <c r="E65" s="433" t="s">
        <v>376</v>
      </c>
      <c r="F65" s="436"/>
      <c r="G65" s="57"/>
      <c r="H65" s="57"/>
      <c r="I65" s="57"/>
      <c r="J65" s="57"/>
      <c r="K65" s="199"/>
      <c r="L65" s="58">
        <f t="shared" si="34"/>
        <v>2.4699999999999998</v>
      </c>
      <c r="M65" s="58"/>
      <c r="N65" s="58"/>
      <c r="O65" s="58">
        <v>0.82</v>
      </c>
      <c r="P65" s="58">
        <v>1.65</v>
      </c>
      <c r="Q65" s="438">
        <v>2019</v>
      </c>
      <c r="R65" s="435">
        <v>20</v>
      </c>
      <c r="S65" s="433" t="s">
        <v>375</v>
      </c>
      <c r="T65" s="436"/>
      <c r="U65" s="57"/>
      <c r="V65" s="57"/>
      <c r="W65" s="57"/>
      <c r="X65" s="57"/>
      <c r="Y65" s="338"/>
    </row>
    <row r="66" spans="1:25" ht="24" customHeight="1" x14ac:dyDescent="0.25">
      <c r="A66" s="209" t="s">
        <v>228</v>
      </c>
      <c r="B66" s="66" t="s">
        <v>268</v>
      </c>
      <c r="C66" s="432">
        <v>1969</v>
      </c>
      <c r="D66" s="435">
        <v>25</v>
      </c>
      <c r="E66" s="433" t="s">
        <v>374</v>
      </c>
      <c r="F66" s="436"/>
      <c r="G66" s="57"/>
      <c r="H66" s="57"/>
      <c r="I66" s="57"/>
      <c r="J66" s="57"/>
      <c r="K66" s="199"/>
      <c r="L66" s="58">
        <f t="shared" si="34"/>
        <v>2.4370000000000003</v>
      </c>
      <c r="M66" s="58"/>
      <c r="N66" s="58"/>
      <c r="O66" s="58">
        <v>0.78600000000000003</v>
      </c>
      <c r="P66" s="58">
        <v>1.651</v>
      </c>
      <c r="Q66" s="438">
        <v>2018</v>
      </c>
      <c r="R66" s="435">
        <v>20</v>
      </c>
      <c r="S66" s="433" t="s">
        <v>375</v>
      </c>
      <c r="T66" s="436"/>
      <c r="U66" s="57"/>
      <c r="V66" s="57"/>
      <c r="W66" s="57"/>
      <c r="X66" s="57"/>
      <c r="Y66" s="338"/>
    </row>
    <row r="67" spans="1:25" ht="22.5" customHeight="1" x14ac:dyDescent="0.25">
      <c r="A67" s="209" t="s">
        <v>229</v>
      </c>
      <c r="B67" s="66" t="s">
        <v>269</v>
      </c>
      <c r="C67" s="432">
        <v>1991</v>
      </c>
      <c r="D67" s="435">
        <f t="shared" ref="D67" si="35">2016-C67</f>
        <v>25</v>
      </c>
      <c r="E67" s="433" t="s">
        <v>378</v>
      </c>
      <c r="F67" s="436"/>
      <c r="G67" s="57"/>
      <c r="H67" s="57"/>
      <c r="I67" s="57"/>
      <c r="J67" s="57"/>
      <c r="K67" s="199"/>
      <c r="L67" s="58">
        <f t="shared" si="34"/>
        <v>1.6470000000000002</v>
      </c>
      <c r="M67" s="58"/>
      <c r="N67" s="58"/>
      <c r="O67" s="58">
        <v>0.54700000000000004</v>
      </c>
      <c r="P67" s="58">
        <v>1.1000000000000001</v>
      </c>
      <c r="Q67" s="438">
        <v>2019</v>
      </c>
      <c r="R67" s="435">
        <v>20</v>
      </c>
      <c r="S67" s="433" t="s">
        <v>379</v>
      </c>
      <c r="T67" s="436"/>
      <c r="U67" s="57"/>
      <c r="V67" s="57"/>
      <c r="W67" s="57"/>
      <c r="X67" s="57"/>
      <c r="Y67" s="338"/>
    </row>
    <row r="68" spans="1:25" ht="23.25" customHeight="1" x14ac:dyDescent="0.25">
      <c r="A68" s="209" t="s">
        <v>230</v>
      </c>
      <c r="B68" s="66" t="s">
        <v>270</v>
      </c>
      <c r="C68" s="432">
        <v>1980</v>
      </c>
      <c r="D68" s="435">
        <v>20</v>
      </c>
      <c r="E68" s="433" t="s">
        <v>380</v>
      </c>
      <c r="F68" s="436">
        <f>0.4*2</f>
        <v>0.8</v>
      </c>
      <c r="G68" s="57"/>
      <c r="H68" s="57"/>
      <c r="I68" s="57"/>
      <c r="J68" s="57"/>
      <c r="K68" s="199"/>
      <c r="L68" s="58">
        <f t="shared" si="34"/>
        <v>1.1830000000000001</v>
      </c>
      <c r="M68" s="58"/>
      <c r="N68" s="58"/>
      <c r="O68" s="58">
        <v>0.52</v>
      </c>
      <c r="P68" s="58">
        <v>0.66300000000000003</v>
      </c>
      <c r="Q68" s="438">
        <v>2019</v>
      </c>
      <c r="R68" s="435">
        <v>15</v>
      </c>
      <c r="S68" s="433" t="s">
        <v>381</v>
      </c>
      <c r="T68" s="436">
        <v>0.8</v>
      </c>
      <c r="U68" s="57"/>
      <c r="V68" s="57"/>
      <c r="W68" s="57"/>
      <c r="X68" s="57"/>
      <c r="Y68" s="338"/>
    </row>
    <row r="69" spans="1:25" ht="22.5" customHeight="1" x14ac:dyDescent="0.25">
      <c r="A69" s="209" t="s">
        <v>231</v>
      </c>
      <c r="B69" s="66" t="s">
        <v>271</v>
      </c>
      <c r="C69" s="432">
        <v>1991</v>
      </c>
      <c r="D69" s="435">
        <v>20</v>
      </c>
      <c r="E69" s="433" t="s">
        <v>380</v>
      </c>
      <c r="F69" s="436">
        <f>0.4*2</f>
        <v>0.8</v>
      </c>
      <c r="G69" s="57"/>
      <c r="H69" s="57"/>
      <c r="I69" s="57"/>
      <c r="J69" s="57"/>
      <c r="K69" s="199"/>
      <c r="L69" s="58">
        <f t="shared" si="34"/>
        <v>1.1830000000000001</v>
      </c>
      <c r="M69" s="58"/>
      <c r="N69" s="58"/>
      <c r="O69" s="58">
        <v>0.52</v>
      </c>
      <c r="P69" s="58">
        <v>0.66300000000000003</v>
      </c>
      <c r="Q69" s="438">
        <v>2019</v>
      </c>
      <c r="R69" s="435">
        <v>15</v>
      </c>
      <c r="S69" s="433" t="s">
        <v>381</v>
      </c>
      <c r="T69" s="436">
        <v>0.8</v>
      </c>
      <c r="U69" s="57"/>
      <c r="V69" s="57"/>
      <c r="W69" s="57"/>
      <c r="X69" s="57"/>
      <c r="Y69" s="338"/>
    </row>
    <row r="70" spans="1:25" ht="22.5" x14ac:dyDescent="0.25">
      <c r="A70" s="209" t="s">
        <v>113</v>
      </c>
      <c r="B70" s="66" t="s">
        <v>272</v>
      </c>
      <c r="C70" s="438">
        <v>1966</v>
      </c>
      <c r="D70" s="435">
        <v>20</v>
      </c>
      <c r="E70" s="438" t="s">
        <v>380</v>
      </c>
      <c r="F70" s="436">
        <f>0.4*2</f>
        <v>0.8</v>
      </c>
      <c r="G70" s="55"/>
      <c r="H70" s="55"/>
      <c r="I70" s="55"/>
      <c r="J70" s="55"/>
      <c r="K70" s="199"/>
      <c r="L70" s="58">
        <f t="shared" si="34"/>
        <v>1.1259999999999999</v>
      </c>
      <c r="M70" s="58"/>
      <c r="N70" s="58"/>
      <c r="O70" s="58">
        <v>0.54800000000000004</v>
      </c>
      <c r="P70" s="58">
        <v>0.57799999999999996</v>
      </c>
      <c r="Q70" s="438">
        <v>2019</v>
      </c>
      <c r="R70" s="435">
        <v>15</v>
      </c>
      <c r="S70" s="433" t="s">
        <v>381</v>
      </c>
      <c r="T70" s="436">
        <v>0.8</v>
      </c>
      <c r="U70" s="55"/>
      <c r="V70" s="55"/>
      <c r="W70" s="55"/>
      <c r="X70" s="55"/>
      <c r="Y70" s="338"/>
    </row>
    <row r="71" spans="1:25" ht="22.5" x14ac:dyDescent="0.25">
      <c r="A71" s="209" t="s">
        <v>114</v>
      </c>
      <c r="B71" s="66" t="s">
        <v>273</v>
      </c>
      <c r="C71" s="438">
        <v>1968</v>
      </c>
      <c r="D71" s="435">
        <v>20</v>
      </c>
      <c r="E71" s="438" t="s">
        <v>380</v>
      </c>
      <c r="F71" s="436">
        <v>0.4</v>
      </c>
      <c r="G71" s="57"/>
      <c r="H71" s="57"/>
      <c r="I71" s="57"/>
      <c r="J71" s="57"/>
      <c r="K71" s="199"/>
      <c r="L71" s="58">
        <f t="shared" si="34"/>
        <v>0.59099999999999997</v>
      </c>
      <c r="M71" s="58"/>
      <c r="N71" s="58"/>
      <c r="O71" s="58">
        <v>0.13</v>
      </c>
      <c r="P71" s="58">
        <v>0.46100000000000002</v>
      </c>
      <c r="Q71" s="438">
        <v>2020</v>
      </c>
      <c r="R71" s="435">
        <v>15</v>
      </c>
      <c r="S71" s="433" t="s">
        <v>382</v>
      </c>
      <c r="T71" s="436">
        <v>0.4</v>
      </c>
      <c r="U71" s="57"/>
      <c r="V71" s="57"/>
      <c r="W71" s="57"/>
      <c r="X71" s="57"/>
      <c r="Y71" s="338"/>
    </row>
    <row r="72" spans="1:25" ht="22.5" x14ac:dyDescent="0.25">
      <c r="A72" s="209" t="s">
        <v>115</v>
      </c>
      <c r="B72" s="66" t="s">
        <v>274</v>
      </c>
      <c r="C72" s="439">
        <v>1963</v>
      </c>
      <c r="D72" s="435">
        <v>20</v>
      </c>
      <c r="E72" s="438" t="s">
        <v>383</v>
      </c>
      <c r="F72" s="436">
        <f>0.63*2</f>
        <v>1.26</v>
      </c>
      <c r="G72" s="55"/>
      <c r="H72" s="55"/>
      <c r="I72" s="55"/>
      <c r="J72" s="55"/>
      <c r="K72" s="199"/>
      <c r="L72" s="58">
        <f t="shared" si="34"/>
        <v>1.706</v>
      </c>
      <c r="M72" s="58"/>
      <c r="N72" s="58"/>
      <c r="O72" s="58">
        <v>0.96899999999999997</v>
      </c>
      <c r="P72" s="58">
        <v>0.73699999999999999</v>
      </c>
      <c r="Q72" s="438">
        <v>2020</v>
      </c>
      <c r="R72" s="435">
        <v>15</v>
      </c>
      <c r="S72" s="433" t="s">
        <v>384</v>
      </c>
      <c r="T72" s="436">
        <v>1.26</v>
      </c>
      <c r="U72" s="55"/>
      <c r="V72" s="55"/>
      <c r="W72" s="55"/>
      <c r="X72" s="55"/>
      <c r="Y72" s="338"/>
    </row>
    <row r="73" spans="1:25" ht="22.5" x14ac:dyDescent="0.25">
      <c r="A73" s="209" t="s">
        <v>116</v>
      </c>
      <c r="B73" s="66" t="s">
        <v>253</v>
      </c>
      <c r="C73" s="438">
        <v>1966</v>
      </c>
      <c r="D73" s="435">
        <v>20</v>
      </c>
      <c r="E73" s="438" t="s">
        <v>380</v>
      </c>
      <c r="F73" s="436">
        <v>0.4</v>
      </c>
      <c r="G73" s="57"/>
      <c r="H73" s="57"/>
      <c r="I73" s="57"/>
      <c r="J73" s="57"/>
      <c r="K73" s="199"/>
      <c r="L73" s="58">
        <f t="shared" si="34"/>
        <v>0.59099999999999997</v>
      </c>
      <c r="M73" s="58"/>
      <c r="N73" s="58"/>
      <c r="O73" s="58">
        <v>0.13</v>
      </c>
      <c r="P73" s="58">
        <v>0.46100000000000002</v>
      </c>
      <c r="Q73" s="438">
        <v>2020</v>
      </c>
      <c r="R73" s="435">
        <v>15</v>
      </c>
      <c r="S73" s="438" t="s">
        <v>385</v>
      </c>
      <c r="T73" s="436">
        <v>0.4</v>
      </c>
      <c r="U73" s="57"/>
      <c r="V73" s="57"/>
      <c r="W73" s="57"/>
      <c r="X73" s="57"/>
      <c r="Y73" s="338"/>
    </row>
    <row r="74" spans="1:25" ht="22.5" x14ac:dyDescent="0.25">
      <c r="A74" s="209" t="s">
        <v>117</v>
      </c>
      <c r="B74" s="66" t="s">
        <v>275</v>
      </c>
      <c r="C74" s="439">
        <v>1967</v>
      </c>
      <c r="D74" s="435">
        <v>20</v>
      </c>
      <c r="E74" s="439" t="s">
        <v>386</v>
      </c>
      <c r="F74" s="436">
        <f>0.32*2</f>
        <v>0.64</v>
      </c>
      <c r="G74" s="55"/>
      <c r="H74" s="55"/>
      <c r="I74" s="55"/>
      <c r="J74" s="55"/>
      <c r="K74" s="199"/>
      <c r="L74" s="58">
        <f t="shared" si="34"/>
        <v>1.1830000000000001</v>
      </c>
      <c r="M74" s="58"/>
      <c r="N74" s="58"/>
      <c r="O74" s="58">
        <v>0.52</v>
      </c>
      <c r="P74" s="58">
        <v>0.66300000000000003</v>
      </c>
      <c r="Q74" s="439">
        <v>2020</v>
      </c>
      <c r="R74" s="435">
        <v>15</v>
      </c>
      <c r="S74" s="439" t="s">
        <v>387</v>
      </c>
      <c r="T74" s="436">
        <v>0.8</v>
      </c>
      <c r="U74" s="55"/>
      <c r="V74" s="55"/>
      <c r="W74" s="55"/>
      <c r="X74" s="55"/>
      <c r="Y74" s="338"/>
    </row>
    <row r="75" spans="1:25" ht="23.25" x14ac:dyDescent="0.25">
      <c r="A75" s="209" t="s">
        <v>118</v>
      </c>
      <c r="B75" s="66" t="s">
        <v>276</v>
      </c>
      <c r="C75" s="438">
        <v>1967</v>
      </c>
      <c r="D75" s="435">
        <v>20</v>
      </c>
      <c r="E75" s="438" t="s">
        <v>386</v>
      </c>
      <c r="F75" s="436">
        <f>0.32*2</f>
        <v>0.64</v>
      </c>
      <c r="G75" s="57"/>
      <c r="H75" s="57"/>
      <c r="I75" s="57"/>
      <c r="J75" s="57"/>
      <c r="K75" s="199"/>
      <c r="L75" s="58">
        <f t="shared" si="34"/>
        <v>1.1830000000000001</v>
      </c>
      <c r="M75" s="58"/>
      <c r="N75" s="58"/>
      <c r="O75" s="58">
        <v>0.52</v>
      </c>
      <c r="P75" s="58">
        <v>0.66300000000000003</v>
      </c>
      <c r="Q75" s="438">
        <v>2020</v>
      </c>
      <c r="R75" s="435">
        <v>15</v>
      </c>
      <c r="S75" s="439" t="s">
        <v>387</v>
      </c>
      <c r="T75" s="436">
        <v>0.8</v>
      </c>
      <c r="U75" s="57"/>
      <c r="V75" s="57"/>
      <c r="W75" s="57"/>
      <c r="X75" s="57"/>
      <c r="Y75" s="338"/>
    </row>
    <row r="76" spans="1:25" ht="22.5" x14ac:dyDescent="0.25">
      <c r="A76" s="209" t="s">
        <v>119</v>
      </c>
      <c r="B76" s="66" t="s">
        <v>277</v>
      </c>
      <c r="C76" s="439">
        <v>1968</v>
      </c>
      <c r="D76" s="435">
        <v>20</v>
      </c>
      <c r="E76" s="438" t="s">
        <v>383</v>
      </c>
      <c r="F76" s="436">
        <v>0.63</v>
      </c>
      <c r="G76" s="55"/>
      <c r="H76" s="55"/>
      <c r="I76" s="55"/>
      <c r="J76" s="55"/>
      <c r="K76" s="199"/>
      <c r="L76" s="58">
        <f t="shared" si="34"/>
        <v>0.90300000000000002</v>
      </c>
      <c r="M76" s="58"/>
      <c r="N76" s="58"/>
      <c r="O76" s="58">
        <v>0.39400000000000002</v>
      </c>
      <c r="P76" s="58">
        <v>0.50900000000000001</v>
      </c>
      <c r="Q76" s="439">
        <v>2021</v>
      </c>
      <c r="R76" s="435">
        <v>15</v>
      </c>
      <c r="S76" s="439" t="s">
        <v>384</v>
      </c>
      <c r="T76" s="436">
        <v>0.63</v>
      </c>
      <c r="U76" s="55"/>
      <c r="V76" s="55"/>
      <c r="W76" s="55"/>
      <c r="X76" s="55"/>
      <c r="Y76" s="338"/>
    </row>
    <row r="77" spans="1:25" ht="21.75" customHeight="1" x14ac:dyDescent="0.25">
      <c r="A77" s="209" t="s">
        <v>120</v>
      </c>
      <c r="B77" s="66" t="s">
        <v>361</v>
      </c>
      <c r="C77" s="438">
        <v>1958</v>
      </c>
      <c r="D77" s="435">
        <v>20</v>
      </c>
      <c r="E77" s="440" t="s">
        <v>380</v>
      </c>
      <c r="F77" s="436">
        <f>0.4*2</f>
        <v>0.8</v>
      </c>
      <c r="G77" s="57"/>
      <c r="H77" s="57"/>
      <c r="I77" s="57"/>
      <c r="J77" s="57"/>
      <c r="K77" s="199"/>
      <c r="L77" s="58">
        <f t="shared" si="34"/>
        <v>1.1830000000000001</v>
      </c>
      <c r="M77" s="58"/>
      <c r="N77" s="58"/>
      <c r="O77" s="58">
        <v>0.52</v>
      </c>
      <c r="P77" s="58">
        <v>0.66300000000000003</v>
      </c>
      <c r="Q77" s="438">
        <v>2020</v>
      </c>
      <c r="R77" s="435">
        <v>15</v>
      </c>
      <c r="S77" s="438" t="s">
        <v>387</v>
      </c>
      <c r="T77" s="436">
        <v>0.8</v>
      </c>
      <c r="U77" s="57"/>
      <c r="V77" s="57"/>
      <c r="W77" s="57"/>
      <c r="X77" s="57"/>
      <c r="Y77" s="338"/>
    </row>
    <row r="78" spans="1:25" ht="20.25" customHeight="1" x14ac:dyDescent="0.25">
      <c r="A78" s="209" t="s">
        <v>121</v>
      </c>
      <c r="B78" s="66" t="s">
        <v>278</v>
      </c>
      <c r="C78" s="439">
        <v>1960</v>
      </c>
      <c r="D78" s="435">
        <v>20</v>
      </c>
      <c r="E78" s="439" t="s">
        <v>380</v>
      </c>
      <c r="F78" s="436">
        <f>0.4*2</f>
        <v>0.8</v>
      </c>
      <c r="G78" s="55"/>
      <c r="H78" s="55"/>
      <c r="I78" s="55"/>
      <c r="J78" s="55"/>
      <c r="K78" s="199"/>
      <c r="L78" s="58">
        <f t="shared" si="34"/>
        <v>1.1830000000000001</v>
      </c>
      <c r="M78" s="58"/>
      <c r="N78" s="58"/>
      <c r="O78" s="58">
        <v>0.52</v>
      </c>
      <c r="P78" s="58">
        <v>0.66300000000000003</v>
      </c>
      <c r="Q78" s="439">
        <v>2020</v>
      </c>
      <c r="R78" s="435">
        <v>15</v>
      </c>
      <c r="S78" s="438" t="s">
        <v>387</v>
      </c>
      <c r="T78" s="436">
        <v>0.8</v>
      </c>
      <c r="U78" s="55"/>
      <c r="V78" s="55"/>
      <c r="W78" s="55"/>
      <c r="X78" s="55"/>
      <c r="Y78" s="338"/>
    </row>
    <row r="79" spans="1:25" ht="22.5" x14ac:dyDescent="0.25">
      <c r="A79" s="209" t="s">
        <v>122</v>
      </c>
      <c r="B79" s="66" t="s">
        <v>279</v>
      </c>
      <c r="C79" s="438">
        <v>1959</v>
      </c>
      <c r="D79" s="435">
        <v>20</v>
      </c>
      <c r="E79" s="438" t="s">
        <v>388</v>
      </c>
      <c r="F79" s="436">
        <v>0.32</v>
      </c>
      <c r="G79" s="57"/>
      <c r="H79" s="57"/>
      <c r="I79" s="57"/>
      <c r="J79" s="57"/>
      <c r="K79" s="199"/>
      <c r="L79" s="58">
        <f t="shared" si="34"/>
        <v>0.59099999999999997</v>
      </c>
      <c r="M79" s="58"/>
      <c r="N79" s="58"/>
      <c r="O79" s="58">
        <v>0.13</v>
      </c>
      <c r="P79" s="58">
        <v>0.46100000000000002</v>
      </c>
      <c r="Q79" s="438">
        <v>2020</v>
      </c>
      <c r="R79" s="435">
        <v>15</v>
      </c>
      <c r="S79" s="438" t="s">
        <v>387</v>
      </c>
      <c r="T79" s="436">
        <v>0.4</v>
      </c>
      <c r="U79" s="57"/>
      <c r="V79" s="57"/>
      <c r="W79" s="57"/>
      <c r="X79" s="57"/>
      <c r="Y79" s="338"/>
    </row>
    <row r="80" spans="1:25" ht="22.5" x14ac:dyDescent="0.25">
      <c r="A80" s="209" t="s">
        <v>123</v>
      </c>
      <c r="B80" s="66" t="s">
        <v>280</v>
      </c>
      <c r="C80" s="439">
        <v>1979</v>
      </c>
      <c r="D80" s="435">
        <v>20</v>
      </c>
      <c r="E80" s="439" t="s">
        <v>380</v>
      </c>
      <c r="F80" s="436">
        <f>0.4*2</f>
        <v>0.8</v>
      </c>
      <c r="G80" s="55"/>
      <c r="H80" s="55"/>
      <c r="I80" s="55"/>
      <c r="J80" s="55"/>
      <c r="K80" s="199"/>
      <c r="L80" s="58">
        <f t="shared" si="34"/>
        <v>1.1830000000000001</v>
      </c>
      <c r="M80" s="58"/>
      <c r="N80" s="58"/>
      <c r="O80" s="58">
        <v>0.52</v>
      </c>
      <c r="P80" s="58">
        <v>0.66300000000000003</v>
      </c>
      <c r="Q80" s="439">
        <v>2020</v>
      </c>
      <c r="R80" s="435">
        <v>15</v>
      </c>
      <c r="S80" s="438" t="s">
        <v>387</v>
      </c>
      <c r="T80" s="436">
        <v>0.8</v>
      </c>
      <c r="U80" s="55"/>
      <c r="V80" s="55"/>
      <c r="W80" s="55"/>
      <c r="X80" s="55"/>
      <c r="Y80" s="338"/>
    </row>
    <row r="81" spans="1:28" ht="22.5" x14ac:dyDescent="0.25">
      <c r="A81" s="209" t="s">
        <v>124</v>
      </c>
      <c r="B81" s="66" t="s">
        <v>281</v>
      </c>
      <c r="C81" s="438">
        <v>1958</v>
      </c>
      <c r="D81" s="435">
        <v>20</v>
      </c>
      <c r="E81" s="438" t="s">
        <v>380</v>
      </c>
      <c r="F81" s="436">
        <f>0.4*2</f>
        <v>0.8</v>
      </c>
      <c r="G81" s="57"/>
      <c r="H81" s="57"/>
      <c r="I81" s="57"/>
      <c r="J81" s="57"/>
      <c r="K81" s="199"/>
      <c r="L81" s="58">
        <f t="shared" si="34"/>
        <v>1.1259999999999999</v>
      </c>
      <c r="M81" s="58"/>
      <c r="N81" s="58"/>
      <c r="O81" s="58">
        <v>0.54800000000000004</v>
      </c>
      <c r="P81" s="58">
        <v>0.57799999999999996</v>
      </c>
      <c r="Q81" s="438">
        <v>2019</v>
      </c>
      <c r="R81" s="435">
        <v>15</v>
      </c>
      <c r="S81" s="438" t="s">
        <v>387</v>
      </c>
      <c r="T81" s="436">
        <v>0.8</v>
      </c>
      <c r="U81" s="57"/>
      <c r="V81" s="57"/>
      <c r="W81" s="57"/>
      <c r="X81" s="57"/>
      <c r="Y81" s="338"/>
    </row>
    <row r="82" spans="1:28" ht="22.5" x14ac:dyDescent="0.25">
      <c r="A82" s="209" t="s">
        <v>232</v>
      </c>
      <c r="B82" s="261" t="s">
        <v>362</v>
      </c>
      <c r="C82" s="438">
        <v>1957</v>
      </c>
      <c r="D82" s="435">
        <v>20</v>
      </c>
      <c r="E82" s="438" t="s">
        <v>380</v>
      </c>
      <c r="F82" s="436">
        <v>0.4</v>
      </c>
      <c r="G82" s="57"/>
      <c r="H82" s="57"/>
      <c r="I82" s="57"/>
      <c r="J82" s="57"/>
      <c r="K82" s="199"/>
      <c r="L82" s="58">
        <f t="shared" si="34"/>
        <v>0.56299999999999994</v>
      </c>
      <c r="M82" s="58"/>
      <c r="N82" s="58"/>
      <c r="O82" s="58">
        <v>0.28999999999999998</v>
      </c>
      <c r="P82" s="58">
        <v>0.27300000000000002</v>
      </c>
      <c r="Q82" s="438">
        <v>2019</v>
      </c>
      <c r="R82" s="435">
        <v>15</v>
      </c>
      <c r="S82" s="438" t="s">
        <v>385</v>
      </c>
      <c r="T82" s="436">
        <v>0.4</v>
      </c>
      <c r="U82" s="57"/>
      <c r="V82" s="57"/>
      <c r="W82" s="57"/>
      <c r="X82" s="57"/>
      <c r="Y82" s="338"/>
    </row>
    <row r="83" spans="1:28" ht="22.5" x14ac:dyDescent="0.25">
      <c r="A83" s="209" t="s">
        <v>233</v>
      </c>
      <c r="B83" s="261" t="s">
        <v>363</v>
      </c>
      <c r="C83" s="438">
        <v>1967</v>
      </c>
      <c r="D83" s="435">
        <v>20</v>
      </c>
      <c r="E83" s="438" t="s">
        <v>380</v>
      </c>
      <c r="F83" s="436">
        <f>0.4*2</f>
        <v>0.8</v>
      </c>
      <c r="G83" s="57"/>
      <c r="H83" s="57"/>
      <c r="I83" s="57"/>
      <c r="J83" s="57"/>
      <c r="K83" s="199"/>
      <c r="L83" s="58">
        <f t="shared" si="34"/>
        <v>1.1259999999999999</v>
      </c>
      <c r="M83" s="58"/>
      <c r="N83" s="58"/>
      <c r="O83" s="58">
        <v>0.57899999999999996</v>
      </c>
      <c r="P83" s="58">
        <v>0.54700000000000004</v>
      </c>
      <c r="Q83" s="438">
        <v>2019</v>
      </c>
      <c r="R83" s="435">
        <v>15</v>
      </c>
      <c r="S83" s="438" t="s">
        <v>387</v>
      </c>
      <c r="T83" s="436">
        <v>0.8</v>
      </c>
      <c r="U83" s="57"/>
      <c r="V83" s="57"/>
      <c r="W83" s="57"/>
      <c r="X83" s="57"/>
      <c r="Y83" s="338"/>
    </row>
    <row r="84" spans="1:28" ht="22.5" x14ac:dyDescent="0.25">
      <c r="A84" s="209" t="s">
        <v>234</v>
      </c>
      <c r="B84" s="261" t="s">
        <v>364</v>
      </c>
      <c r="C84" s="438">
        <v>1985</v>
      </c>
      <c r="D84" s="435">
        <v>20</v>
      </c>
      <c r="E84" s="438" t="s">
        <v>380</v>
      </c>
      <c r="F84" s="436">
        <v>0.4</v>
      </c>
      <c r="G84" s="57"/>
      <c r="H84" s="57"/>
      <c r="I84" s="57"/>
      <c r="J84" s="57"/>
      <c r="K84" s="199"/>
      <c r="L84" s="58">
        <f t="shared" si="34"/>
        <v>0.56299999999999994</v>
      </c>
      <c r="M84" s="58"/>
      <c r="N84" s="58"/>
      <c r="O84" s="58">
        <v>0.27400000000000002</v>
      </c>
      <c r="P84" s="58">
        <v>0.28899999999999998</v>
      </c>
      <c r="Q84" s="438">
        <v>2019</v>
      </c>
      <c r="R84" s="435">
        <v>15</v>
      </c>
      <c r="S84" s="438" t="s">
        <v>385</v>
      </c>
      <c r="T84" s="436">
        <v>0.4</v>
      </c>
      <c r="U84" s="57"/>
      <c r="V84" s="57"/>
      <c r="W84" s="57"/>
      <c r="X84" s="57"/>
      <c r="Y84" s="338"/>
    </row>
    <row r="85" spans="1:28" ht="22.5" x14ac:dyDescent="0.25">
      <c r="A85" s="209" t="s">
        <v>235</v>
      </c>
      <c r="B85" s="66" t="s">
        <v>365</v>
      </c>
      <c r="C85" s="438">
        <v>1983</v>
      </c>
      <c r="D85" s="435">
        <v>20</v>
      </c>
      <c r="E85" s="438" t="s">
        <v>383</v>
      </c>
      <c r="F85" s="436">
        <f>0.63*2</f>
        <v>1.26</v>
      </c>
      <c r="G85" s="57"/>
      <c r="H85" s="57"/>
      <c r="I85" s="57"/>
      <c r="J85" s="57"/>
      <c r="K85" s="199"/>
      <c r="L85" s="58">
        <f t="shared" si="34"/>
        <v>1.1259999999999999</v>
      </c>
      <c r="M85" s="58"/>
      <c r="N85" s="58"/>
      <c r="O85" s="405">
        <v>0.27400000000000002</v>
      </c>
      <c r="P85" s="405">
        <v>0.85199999999999998</v>
      </c>
      <c r="Q85" s="438">
        <v>2019</v>
      </c>
      <c r="R85" s="435">
        <v>15</v>
      </c>
      <c r="S85" s="438" t="s">
        <v>384</v>
      </c>
      <c r="T85" s="436">
        <v>1.26</v>
      </c>
      <c r="U85" s="57"/>
      <c r="V85" s="57"/>
      <c r="W85" s="57"/>
      <c r="X85" s="57"/>
      <c r="Y85" s="338"/>
    </row>
    <row r="86" spans="1:28" ht="22.5" x14ac:dyDescent="0.25">
      <c r="A86" s="209" t="s">
        <v>236</v>
      </c>
      <c r="B86" s="66" t="s">
        <v>254</v>
      </c>
      <c r="C86" s="438">
        <v>1969</v>
      </c>
      <c r="D86" s="435">
        <v>20</v>
      </c>
      <c r="E86" s="438" t="s">
        <v>380</v>
      </c>
      <c r="F86" s="436">
        <v>0.4</v>
      </c>
      <c r="G86" s="57"/>
      <c r="H86" s="57"/>
      <c r="I86" s="57"/>
      <c r="J86" s="57"/>
      <c r="K86" s="199"/>
      <c r="L86" s="58">
        <f t="shared" si="34"/>
        <v>0.59099999999999997</v>
      </c>
      <c r="M86" s="58"/>
      <c r="N86" s="58"/>
      <c r="O86" s="405">
        <v>0.13</v>
      </c>
      <c r="P86" s="405">
        <v>0.46100000000000002</v>
      </c>
      <c r="Q86" s="438">
        <v>2020</v>
      </c>
      <c r="R86" s="435">
        <v>15</v>
      </c>
      <c r="S86" s="438" t="s">
        <v>389</v>
      </c>
      <c r="T86" s="436">
        <v>0.4</v>
      </c>
      <c r="U86" s="57"/>
      <c r="V86" s="57"/>
      <c r="W86" s="57"/>
      <c r="X86" s="57"/>
      <c r="Y86" s="338"/>
    </row>
    <row r="87" spans="1:28" ht="22.5" x14ac:dyDescent="0.25">
      <c r="A87" s="209" t="s">
        <v>237</v>
      </c>
      <c r="B87" s="66" t="s">
        <v>255</v>
      </c>
      <c r="C87" s="438">
        <v>1957</v>
      </c>
      <c r="D87" s="435">
        <v>20</v>
      </c>
      <c r="E87" s="438" t="s">
        <v>380</v>
      </c>
      <c r="F87" s="436">
        <v>0.4</v>
      </c>
      <c r="G87" s="57"/>
      <c r="H87" s="57"/>
      <c r="I87" s="57"/>
      <c r="J87" s="57"/>
      <c r="K87" s="199"/>
      <c r="L87" s="58">
        <f t="shared" si="34"/>
        <v>0.59099999999999997</v>
      </c>
      <c r="M87" s="58"/>
      <c r="N87" s="58"/>
      <c r="O87" s="405">
        <v>0.13</v>
      </c>
      <c r="P87" s="405">
        <v>0.46100000000000002</v>
      </c>
      <c r="Q87" s="438">
        <v>2020</v>
      </c>
      <c r="R87" s="435">
        <v>15</v>
      </c>
      <c r="S87" s="438" t="s">
        <v>389</v>
      </c>
      <c r="T87" s="436">
        <v>0.4</v>
      </c>
      <c r="U87" s="57"/>
      <c r="V87" s="57"/>
      <c r="W87" s="57"/>
      <c r="X87" s="57"/>
      <c r="Y87" s="338"/>
    </row>
    <row r="88" spans="1:28" ht="36.75" customHeight="1" x14ac:dyDescent="0.25">
      <c r="A88" s="209" t="s">
        <v>238</v>
      </c>
      <c r="B88" s="66" t="s">
        <v>256</v>
      </c>
      <c r="C88" s="438">
        <v>1950</v>
      </c>
      <c r="D88" s="435">
        <v>20</v>
      </c>
      <c r="E88" s="438" t="s">
        <v>380</v>
      </c>
      <c r="F88" s="436">
        <v>0.4</v>
      </c>
      <c r="G88" s="57"/>
      <c r="H88" s="57"/>
      <c r="I88" s="57"/>
      <c r="J88" s="57"/>
      <c r="K88" s="199"/>
      <c r="L88" s="58">
        <f t="shared" si="34"/>
        <v>0.627</v>
      </c>
      <c r="M88" s="58"/>
      <c r="N88" s="58"/>
      <c r="O88" s="405">
        <v>0.30499999999999999</v>
      </c>
      <c r="P88" s="405">
        <v>0.32200000000000001</v>
      </c>
      <c r="Q88" s="438">
        <v>2021</v>
      </c>
      <c r="R88" s="435">
        <v>15</v>
      </c>
      <c r="S88" s="438" t="s">
        <v>389</v>
      </c>
      <c r="T88" s="436">
        <v>0.4</v>
      </c>
      <c r="U88" s="57"/>
      <c r="V88" s="57"/>
      <c r="W88" s="57"/>
      <c r="X88" s="57"/>
      <c r="Y88" s="338"/>
    </row>
    <row r="89" spans="1:28" ht="36.75" customHeight="1" x14ac:dyDescent="0.25">
      <c r="A89" s="209" t="s">
        <v>239</v>
      </c>
      <c r="B89" s="66" t="s">
        <v>257</v>
      </c>
      <c r="C89" s="441">
        <v>1955</v>
      </c>
      <c r="D89" s="435">
        <v>20</v>
      </c>
      <c r="E89" s="405" t="s">
        <v>380</v>
      </c>
      <c r="F89" s="436">
        <v>0.4</v>
      </c>
      <c r="G89" s="57"/>
      <c r="H89" s="64"/>
      <c r="I89" s="64"/>
      <c r="J89" s="58"/>
      <c r="K89" s="199"/>
      <c r="L89" s="58">
        <f t="shared" si="34"/>
        <v>0.627</v>
      </c>
      <c r="M89" s="58"/>
      <c r="N89" s="58"/>
      <c r="O89" s="405">
        <v>0.30499999999999999</v>
      </c>
      <c r="P89" s="405">
        <v>0.32200000000000001</v>
      </c>
      <c r="Q89" s="454">
        <v>2021</v>
      </c>
      <c r="R89" s="435">
        <v>15</v>
      </c>
      <c r="S89" s="405" t="s">
        <v>389</v>
      </c>
      <c r="T89" s="436">
        <v>0.4</v>
      </c>
      <c r="U89" s="58"/>
      <c r="V89" s="58"/>
      <c r="W89" s="58"/>
      <c r="X89" s="58"/>
      <c r="Y89" s="338"/>
      <c r="Z89" s="4"/>
      <c r="AA89" s="3"/>
      <c r="AB89" s="11"/>
    </row>
    <row r="90" spans="1:28" ht="36.75" customHeight="1" x14ac:dyDescent="0.25">
      <c r="A90" s="209" t="s">
        <v>240</v>
      </c>
      <c r="B90" s="66" t="s">
        <v>258</v>
      </c>
      <c r="C90" s="441">
        <v>1957</v>
      </c>
      <c r="D90" s="435">
        <v>20</v>
      </c>
      <c r="E90" s="405" t="s">
        <v>380</v>
      </c>
      <c r="F90" s="436">
        <v>0.4</v>
      </c>
      <c r="G90" s="57"/>
      <c r="H90" s="64"/>
      <c r="I90" s="64"/>
      <c r="J90" s="58"/>
      <c r="K90" s="199"/>
      <c r="L90" s="58">
        <f t="shared" si="34"/>
        <v>0.56299999999999994</v>
      </c>
      <c r="M90" s="58"/>
      <c r="N90" s="58"/>
      <c r="O90" s="405">
        <v>0.27400000000000002</v>
      </c>
      <c r="P90" s="405">
        <v>0.28899999999999998</v>
      </c>
      <c r="Q90" s="454">
        <v>2019</v>
      </c>
      <c r="R90" s="435">
        <v>15</v>
      </c>
      <c r="S90" s="405" t="s">
        <v>389</v>
      </c>
      <c r="T90" s="436">
        <v>0.4</v>
      </c>
      <c r="U90" s="58"/>
      <c r="V90" s="58"/>
      <c r="W90" s="58"/>
      <c r="X90" s="58"/>
      <c r="Y90" s="338"/>
      <c r="Z90" s="4"/>
      <c r="AA90" s="3"/>
      <c r="AB90" s="11"/>
    </row>
    <row r="91" spans="1:28" ht="36.75" customHeight="1" x14ac:dyDescent="0.25">
      <c r="A91" s="209" t="s">
        <v>241</v>
      </c>
      <c r="B91" s="66" t="s">
        <v>259</v>
      </c>
      <c r="C91" s="441">
        <v>1960</v>
      </c>
      <c r="D91" s="435">
        <v>20</v>
      </c>
      <c r="E91" s="405" t="s">
        <v>380</v>
      </c>
      <c r="F91" s="436">
        <f>0.4*2</f>
        <v>0.8</v>
      </c>
      <c r="G91" s="57"/>
      <c r="H91" s="64"/>
      <c r="I91" s="64"/>
      <c r="J91" s="58"/>
      <c r="K91" s="199"/>
      <c r="L91" s="58">
        <f t="shared" si="34"/>
        <v>1.1259999999999999</v>
      </c>
      <c r="M91" s="58"/>
      <c r="N91" s="58"/>
      <c r="O91" s="405">
        <v>0.27400000000000002</v>
      </c>
      <c r="P91" s="405">
        <v>0.85199999999999998</v>
      </c>
      <c r="Q91" s="454">
        <v>2019</v>
      </c>
      <c r="R91" s="435">
        <v>15</v>
      </c>
      <c r="S91" s="405" t="s">
        <v>389</v>
      </c>
      <c r="T91" s="436">
        <v>0.8</v>
      </c>
      <c r="U91" s="58"/>
      <c r="V91" s="58"/>
      <c r="W91" s="58"/>
      <c r="X91" s="58"/>
      <c r="Y91" s="338"/>
      <c r="Z91" s="4"/>
      <c r="AA91" s="3"/>
      <c r="AB91" s="11"/>
    </row>
    <row r="92" spans="1:28" ht="36.75" customHeight="1" x14ac:dyDescent="0.25">
      <c r="A92" s="209" t="s">
        <v>242</v>
      </c>
      <c r="B92" s="66" t="s">
        <v>260</v>
      </c>
      <c r="C92" s="441">
        <v>1965</v>
      </c>
      <c r="D92" s="435">
        <v>20</v>
      </c>
      <c r="E92" s="405" t="s">
        <v>380</v>
      </c>
      <c r="F92" s="436">
        <f>0.4*2</f>
        <v>0.8</v>
      </c>
      <c r="G92" s="57"/>
      <c r="H92" s="64"/>
      <c r="I92" s="64"/>
      <c r="J92" s="58"/>
      <c r="K92" s="199"/>
      <c r="L92" s="58">
        <f t="shared" si="34"/>
        <v>1.1259999999999999</v>
      </c>
      <c r="M92" s="58"/>
      <c r="N92" s="58"/>
      <c r="O92" s="405">
        <v>0.27400000000000002</v>
      </c>
      <c r="P92" s="405">
        <v>0.85199999999999998</v>
      </c>
      <c r="Q92" s="454">
        <v>2019</v>
      </c>
      <c r="R92" s="435">
        <v>15</v>
      </c>
      <c r="S92" s="405" t="s">
        <v>389</v>
      </c>
      <c r="T92" s="436">
        <v>0.8</v>
      </c>
      <c r="U92" s="58"/>
      <c r="V92" s="58"/>
      <c r="W92" s="58"/>
      <c r="X92" s="58"/>
      <c r="Y92" s="338"/>
      <c r="Z92" s="4"/>
      <c r="AA92" s="3"/>
      <c r="AB92" s="11"/>
    </row>
    <row r="93" spans="1:28" ht="22.5" customHeight="1" x14ac:dyDescent="0.25">
      <c r="A93" s="206" t="s">
        <v>127</v>
      </c>
      <c r="B93" s="96" t="s">
        <v>34</v>
      </c>
      <c r="C93" s="191"/>
      <c r="D93" s="58"/>
      <c r="E93" s="58"/>
      <c r="F93" s="194" t="s">
        <v>309</v>
      </c>
      <c r="G93" s="57"/>
      <c r="H93" s="64"/>
      <c r="I93" s="64"/>
      <c r="J93" s="58"/>
      <c r="K93" s="194" t="s">
        <v>309</v>
      </c>
      <c r="L93" s="95">
        <f t="shared" ref="L93:P93" si="36">L94+L110</f>
        <v>33.614000000000004</v>
      </c>
      <c r="M93" s="95">
        <f t="shared" si="36"/>
        <v>0</v>
      </c>
      <c r="N93" s="95">
        <f t="shared" si="36"/>
        <v>0</v>
      </c>
      <c r="O93" s="95">
        <f t="shared" si="36"/>
        <v>33.614000000000004</v>
      </c>
      <c r="P93" s="95">
        <f t="shared" si="36"/>
        <v>0</v>
      </c>
      <c r="Q93" s="58"/>
      <c r="R93" s="58"/>
      <c r="S93" s="58"/>
      <c r="T93" s="194" t="s">
        <v>309</v>
      </c>
      <c r="U93" s="58"/>
      <c r="V93" s="58"/>
      <c r="W93" s="58"/>
      <c r="X93" s="58"/>
      <c r="Y93" s="332" t="s">
        <v>309</v>
      </c>
      <c r="Z93" s="4"/>
      <c r="AA93" s="3"/>
      <c r="AB93" s="11"/>
    </row>
    <row r="94" spans="1:28" ht="18.75" customHeight="1" x14ac:dyDescent="0.25">
      <c r="A94" s="213" t="s">
        <v>126</v>
      </c>
      <c r="B94" s="104" t="s">
        <v>35</v>
      </c>
      <c r="C94" s="191"/>
      <c r="D94" s="58"/>
      <c r="E94" s="58"/>
      <c r="F94" s="195" t="s">
        <v>309</v>
      </c>
      <c r="G94" s="57"/>
      <c r="H94" s="64"/>
      <c r="I94" s="64"/>
      <c r="J94" s="58"/>
      <c r="K94" s="195" t="s">
        <v>309</v>
      </c>
      <c r="L94" s="98">
        <f t="shared" ref="L94:P94" si="37">L95+L105</f>
        <v>4.032</v>
      </c>
      <c r="M94" s="98">
        <f t="shared" si="37"/>
        <v>0</v>
      </c>
      <c r="N94" s="98">
        <f t="shared" si="37"/>
        <v>0</v>
      </c>
      <c r="O94" s="98">
        <f t="shared" si="37"/>
        <v>4.032</v>
      </c>
      <c r="P94" s="98">
        <f t="shared" si="37"/>
        <v>0</v>
      </c>
      <c r="Q94" s="58"/>
      <c r="R94" s="58"/>
      <c r="S94" s="58"/>
      <c r="T94" s="195" t="s">
        <v>309</v>
      </c>
      <c r="U94" s="58"/>
      <c r="V94" s="58"/>
      <c r="W94" s="58"/>
      <c r="X94" s="58"/>
      <c r="Y94" s="333" t="s">
        <v>309</v>
      </c>
      <c r="Z94" s="23"/>
      <c r="AA94" s="23"/>
      <c r="AB94" s="24"/>
    </row>
    <row r="95" spans="1:28" ht="21" customHeight="1" x14ac:dyDescent="0.25">
      <c r="A95" s="208" t="s">
        <v>251</v>
      </c>
      <c r="B95" s="77" t="s">
        <v>179</v>
      </c>
      <c r="C95" s="191"/>
      <c r="D95" s="58"/>
      <c r="E95" s="58"/>
      <c r="F95" s="198" t="s">
        <v>309</v>
      </c>
      <c r="G95" s="57"/>
      <c r="H95" s="64"/>
      <c r="I95" s="64"/>
      <c r="J95" s="58"/>
      <c r="K95" s="198" t="s">
        <v>309</v>
      </c>
      <c r="L95" s="78">
        <f t="shared" ref="L95" si="38">SUM(L96:L104)</f>
        <v>3.0609999999999999</v>
      </c>
      <c r="M95" s="78">
        <f t="shared" ref="M95" si="39">SUM(M96:M104)</f>
        <v>0</v>
      </c>
      <c r="N95" s="78">
        <f t="shared" ref="N95:O95" si="40">SUM(N96:N104)</f>
        <v>0</v>
      </c>
      <c r="O95" s="78">
        <f t="shared" si="40"/>
        <v>3.0609999999999999</v>
      </c>
      <c r="P95" s="78">
        <f t="shared" ref="P95" si="41">SUM(P96:P104)</f>
        <v>0</v>
      </c>
      <c r="Q95" s="58"/>
      <c r="R95" s="58"/>
      <c r="S95" s="58"/>
      <c r="T95" s="198" t="s">
        <v>309</v>
      </c>
      <c r="U95" s="58"/>
      <c r="V95" s="58"/>
      <c r="W95" s="58"/>
      <c r="X95" s="58"/>
      <c r="Y95" s="335" t="s">
        <v>309</v>
      </c>
      <c r="Z95" s="23"/>
      <c r="AA95" s="23"/>
      <c r="AB95" s="24"/>
    </row>
    <row r="96" spans="1:28" ht="36.75" customHeight="1" x14ac:dyDescent="0.25">
      <c r="A96" s="215" t="s">
        <v>252</v>
      </c>
      <c r="B96" s="68" t="s">
        <v>293</v>
      </c>
      <c r="C96" s="191"/>
      <c r="D96" s="58"/>
      <c r="E96" s="58"/>
      <c r="F96" s="197" t="s">
        <v>309</v>
      </c>
      <c r="G96" s="57"/>
      <c r="H96" s="64"/>
      <c r="I96" s="64"/>
      <c r="J96" s="58"/>
      <c r="K96" s="197" t="s">
        <v>309</v>
      </c>
      <c r="L96" s="58">
        <f>M96+N96+O96+P96</f>
        <v>5.1999999999999998E-2</v>
      </c>
      <c r="M96" s="69"/>
      <c r="N96" s="69"/>
      <c r="O96" s="405">
        <v>5.1999999999999998E-2</v>
      </c>
      <c r="P96" s="69"/>
      <c r="Q96" s="58"/>
      <c r="R96" s="58"/>
      <c r="S96" s="58"/>
      <c r="T96" s="197" t="s">
        <v>309</v>
      </c>
      <c r="U96" s="58"/>
      <c r="V96" s="58"/>
      <c r="W96" s="58"/>
      <c r="X96" s="58"/>
      <c r="Y96" s="340" t="s">
        <v>309</v>
      </c>
      <c r="Z96" s="23"/>
      <c r="AA96" s="23"/>
      <c r="AB96" s="24"/>
    </row>
    <row r="97" spans="1:28" ht="36.75" customHeight="1" x14ac:dyDescent="0.25">
      <c r="A97" s="215" t="s">
        <v>294</v>
      </c>
      <c r="B97" s="70" t="s">
        <v>299</v>
      </c>
      <c r="C97" s="191"/>
      <c r="D97" s="58"/>
      <c r="E97" s="58"/>
      <c r="F97" s="197" t="s">
        <v>309</v>
      </c>
      <c r="G97" s="57"/>
      <c r="H97" s="64"/>
      <c r="I97" s="64"/>
      <c r="J97" s="58"/>
      <c r="K97" s="197" t="s">
        <v>309</v>
      </c>
      <c r="L97" s="58">
        <f t="shared" ref="L97:L104" si="42">M97+N97+O97+P97</f>
        <v>7.1999999999999995E-2</v>
      </c>
      <c r="M97" s="58"/>
      <c r="N97" s="58"/>
      <c r="O97" s="58">
        <v>7.1999999999999995E-2</v>
      </c>
      <c r="P97" s="58"/>
      <c r="Q97" s="58"/>
      <c r="R97" s="58"/>
      <c r="S97" s="58"/>
      <c r="T97" s="197" t="s">
        <v>309</v>
      </c>
      <c r="U97" s="58"/>
      <c r="V97" s="58"/>
      <c r="W97" s="58"/>
      <c r="X97" s="58"/>
      <c r="Y97" s="340" t="s">
        <v>309</v>
      </c>
      <c r="Z97" s="23"/>
      <c r="AA97" s="23"/>
      <c r="AB97" s="24"/>
    </row>
    <row r="98" spans="1:28" ht="36.75" customHeight="1" x14ac:dyDescent="0.25">
      <c r="A98" s="215" t="s">
        <v>295</v>
      </c>
      <c r="B98" s="70" t="s">
        <v>300</v>
      </c>
      <c r="C98" s="191"/>
      <c r="D98" s="58"/>
      <c r="E98" s="58"/>
      <c r="F98" s="197" t="s">
        <v>309</v>
      </c>
      <c r="G98" s="57"/>
      <c r="H98" s="64"/>
      <c r="I98" s="64"/>
      <c r="J98" s="58"/>
      <c r="K98" s="197" t="s">
        <v>309</v>
      </c>
      <c r="L98" s="58">
        <f t="shared" si="42"/>
        <v>6.7000000000000004E-2</v>
      </c>
      <c r="M98" s="58"/>
      <c r="N98" s="58"/>
      <c r="O98" s="58">
        <v>6.7000000000000004E-2</v>
      </c>
      <c r="P98" s="58"/>
      <c r="Q98" s="58"/>
      <c r="R98" s="58"/>
      <c r="S98" s="58"/>
      <c r="T98" s="197" t="s">
        <v>309</v>
      </c>
      <c r="U98" s="58"/>
      <c r="V98" s="58"/>
      <c r="W98" s="58"/>
      <c r="X98" s="58"/>
      <c r="Y98" s="340" t="s">
        <v>309</v>
      </c>
      <c r="Z98" s="23"/>
      <c r="AA98" s="23"/>
      <c r="AB98" s="24"/>
    </row>
    <row r="99" spans="1:28" ht="36.75" customHeight="1" x14ac:dyDescent="0.25">
      <c r="A99" s="215" t="s">
        <v>296</v>
      </c>
      <c r="B99" s="70" t="s">
        <v>301</v>
      </c>
      <c r="C99" s="191"/>
      <c r="D99" s="58"/>
      <c r="E99" s="58"/>
      <c r="F99" s="197" t="s">
        <v>309</v>
      </c>
      <c r="G99" s="57"/>
      <c r="H99" s="64"/>
      <c r="I99" s="64"/>
      <c r="J99" s="58"/>
      <c r="K99" s="197" t="s">
        <v>309</v>
      </c>
      <c r="L99" s="58">
        <f t="shared" si="42"/>
        <v>0.38100000000000001</v>
      </c>
      <c r="M99" s="58"/>
      <c r="N99" s="58"/>
      <c r="O99" s="58">
        <v>0.38100000000000001</v>
      </c>
      <c r="P99" s="58"/>
      <c r="Q99" s="58"/>
      <c r="R99" s="58"/>
      <c r="S99" s="58"/>
      <c r="T99" s="197" t="s">
        <v>309</v>
      </c>
      <c r="U99" s="58"/>
      <c r="V99" s="58"/>
      <c r="W99" s="58"/>
      <c r="X99" s="58"/>
      <c r="Y99" s="340" t="s">
        <v>309</v>
      </c>
      <c r="Z99" s="23"/>
      <c r="AA99" s="23"/>
      <c r="AB99" s="24"/>
    </row>
    <row r="100" spans="1:28" ht="36.75" customHeight="1" x14ac:dyDescent="0.25">
      <c r="A100" s="215" t="s">
        <v>297</v>
      </c>
      <c r="B100" s="70" t="s">
        <v>302</v>
      </c>
      <c r="C100" s="191"/>
      <c r="D100" s="58"/>
      <c r="E100" s="58"/>
      <c r="F100" s="197" t="s">
        <v>309</v>
      </c>
      <c r="G100" s="57"/>
      <c r="H100" s="64"/>
      <c r="I100" s="64"/>
      <c r="J100" s="58"/>
      <c r="K100" s="197" t="s">
        <v>309</v>
      </c>
      <c r="L100" s="58">
        <f t="shared" si="42"/>
        <v>0.34799999999999998</v>
      </c>
      <c r="M100" s="58"/>
      <c r="N100" s="58"/>
      <c r="O100" s="58">
        <v>0.34799999999999998</v>
      </c>
      <c r="P100" s="58"/>
      <c r="Q100" s="58"/>
      <c r="R100" s="58"/>
      <c r="S100" s="58"/>
      <c r="T100" s="197" t="s">
        <v>309</v>
      </c>
      <c r="U100" s="58"/>
      <c r="V100" s="58"/>
      <c r="W100" s="58"/>
      <c r="X100" s="58"/>
      <c r="Y100" s="340" t="s">
        <v>309</v>
      </c>
      <c r="Z100" s="23"/>
      <c r="AA100" s="23"/>
      <c r="AB100" s="24"/>
    </row>
    <row r="101" spans="1:28" ht="36.75" customHeight="1" x14ac:dyDescent="0.25">
      <c r="A101" s="215" t="s">
        <v>298</v>
      </c>
      <c r="B101" s="70" t="s">
        <v>303</v>
      </c>
      <c r="C101" s="191"/>
      <c r="D101" s="58"/>
      <c r="E101" s="58"/>
      <c r="F101" s="197" t="s">
        <v>309</v>
      </c>
      <c r="G101" s="57"/>
      <c r="H101" s="64"/>
      <c r="I101" s="64"/>
      <c r="J101" s="58"/>
      <c r="K101" s="197" t="s">
        <v>309</v>
      </c>
      <c r="L101" s="58">
        <f t="shared" si="42"/>
        <v>5.3999999999999999E-2</v>
      </c>
      <c r="M101" s="58"/>
      <c r="N101" s="58"/>
      <c r="O101" s="58">
        <v>5.3999999999999999E-2</v>
      </c>
      <c r="P101" s="58"/>
      <c r="Q101" s="58"/>
      <c r="R101" s="58"/>
      <c r="S101" s="58"/>
      <c r="T101" s="197" t="s">
        <v>309</v>
      </c>
      <c r="U101" s="58"/>
      <c r="V101" s="58"/>
      <c r="W101" s="58"/>
      <c r="X101" s="58"/>
      <c r="Y101" s="340" t="s">
        <v>309</v>
      </c>
      <c r="Z101" s="23"/>
      <c r="AA101" s="23"/>
      <c r="AB101" s="24"/>
    </row>
    <row r="102" spans="1:28" ht="36.75" customHeight="1" x14ac:dyDescent="0.25">
      <c r="A102" s="215" t="s">
        <v>306</v>
      </c>
      <c r="B102" s="70" t="s">
        <v>304</v>
      </c>
      <c r="C102" s="191"/>
      <c r="D102" s="58"/>
      <c r="E102" s="58"/>
      <c r="F102" s="197" t="s">
        <v>309</v>
      </c>
      <c r="G102" s="57"/>
      <c r="H102" s="64"/>
      <c r="I102" s="64"/>
      <c r="J102" s="58"/>
      <c r="K102" s="197" t="s">
        <v>309</v>
      </c>
      <c r="L102" s="58">
        <f t="shared" si="42"/>
        <v>9.8000000000000004E-2</v>
      </c>
      <c r="M102" s="58"/>
      <c r="N102" s="58"/>
      <c r="O102" s="58">
        <v>9.8000000000000004E-2</v>
      </c>
      <c r="P102" s="58"/>
      <c r="Q102" s="58"/>
      <c r="R102" s="58"/>
      <c r="S102" s="58"/>
      <c r="T102" s="197" t="s">
        <v>309</v>
      </c>
      <c r="U102" s="58"/>
      <c r="V102" s="58"/>
      <c r="W102" s="58"/>
      <c r="X102" s="58"/>
      <c r="Y102" s="340" t="s">
        <v>309</v>
      </c>
      <c r="Z102" s="23"/>
      <c r="AA102" s="23"/>
      <c r="AB102" s="24"/>
    </row>
    <row r="103" spans="1:28" ht="36.75" customHeight="1" x14ac:dyDescent="0.25">
      <c r="A103" s="215" t="s">
        <v>307</v>
      </c>
      <c r="B103" s="70" t="s">
        <v>305</v>
      </c>
      <c r="C103" s="191"/>
      <c r="D103" s="58"/>
      <c r="E103" s="58"/>
      <c r="F103" s="197" t="s">
        <v>309</v>
      </c>
      <c r="G103" s="57"/>
      <c r="H103" s="64"/>
      <c r="I103" s="64"/>
      <c r="J103" s="58"/>
      <c r="K103" s="197" t="s">
        <v>309</v>
      </c>
      <c r="L103" s="58">
        <f t="shared" si="42"/>
        <v>0.05</v>
      </c>
      <c r="M103" s="58"/>
      <c r="N103" s="58"/>
      <c r="O103" s="58">
        <v>0.05</v>
      </c>
      <c r="P103" s="58"/>
      <c r="Q103" s="58"/>
      <c r="R103" s="58"/>
      <c r="S103" s="58"/>
      <c r="T103" s="197" t="s">
        <v>309</v>
      </c>
      <c r="U103" s="58"/>
      <c r="V103" s="58"/>
      <c r="W103" s="58"/>
      <c r="X103" s="58"/>
      <c r="Y103" s="340" t="s">
        <v>309</v>
      </c>
      <c r="Z103" s="23"/>
      <c r="AA103" s="23"/>
      <c r="AB103" s="24"/>
    </row>
    <row r="104" spans="1:28" ht="36.75" customHeight="1" x14ac:dyDescent="0.25">
      <c r="A104" s="215" t="s">
        <v>308</v>
      </c>
      <c r="B104" s="60" t="s">
        <v>292</v>
      </c>
      <c r="C104" s="191"/>
      <c r="D104" s="58"/>
      <c r="E104" s="58"/>
      <c r="F104" s="197" t="s">
        <v>309</v>
      </c>
      <c r="G104" s="57"/>
      <c r="H104" s="64"/>
      <c r="I104" s="64"/>
      <c r="J104" s="58"/>
      <c r="K104" s="197" t="s">
        <v>309</v>
      </c>
      <c r="L104" s="58">
        <f t="shared" si="42"/>
        <v>1.9390000000000001</v>
      </c>
      <c r="M104" s="58"/>
      <c r="N104" s="58"/>
      <c r="O104" s="58">
        <v>1.9390000000000001</v>
      </c>
      <c r="P104" s="58"/>
      <c r="Q104" s="58"/>
      <c r="R104" s="58"/>
      <c r="S104" s="58"/>
      <c r="T104" s="197" t="s">
        <v>309</v>
      </c>
      <c r="U104" s="58"/>
      <c r="V104" s="58"/>
      <c r="W104" s="58"/>
      <c r="X104" s="58"/>
      <c r="Y104" s="340" t="s">
        <v>309</v>
      </c>
      <c r="Z104" s="23"/>
      <c r="AA104" s="23"/>
      <c r="AB104" s="24"/>
    </row>
    <row r="105" spans="1:28" ht="51" customHeight="1" x14ac:dyDescent="0.25">
      <c r="A105" s="214" t="s">
        <v>109</v>
      </c>
      <c r="B105" s="81" t="s">
        <v>220</v>
      </c>
      <c r="C105" s="191"/>
      <c r="D105" s="58"/>
      <c r="E105" s="58"/>
      <c r="F105" s="200" t="s">
        <v>309</v>
      </c>
      <c r="G105" s="57"/>
      <c r="H105" s="64"/>
      <c r="I105" s="64"/>
      <c r="J105" s="58"/>
      <c r="K105" s="200" t="s">
        <v>309</v>
      </c>
      <c r="L105" s="82">
        <f>SUM(L106:L109)</f>
        <v>0.97099999999999997</v>
      </c>
      <c r="M105" s="82">
        <f>SUM(M106:M109)</f>
        <v>0</v>
      </c>
      <c r="N105" s="82">
        <f>SUM(N106:N109)</f>
        <v>0</v>
      </c>
      <c r="O105" s="82">
        <f>SUM(O106:O109)</f>
        <v>0.97099999999999997</v>
      </c>
      <c r="P105" s="82">
        <f>SUM(P106:P109)</f>
        <v>0</v>
      </c>
      <c r="Q105" s="58"/>
      <c r="R105" s="58"/>
      <c r="S105" s="58"/>
      <c r="T105" s="200" t="s">
        <v>309</v>
      </c>
      <c r="U105" s="58"/>
      <c r="V105" s="58"/>
      <c r="W105" s="58"/>
      <c r="X105" s="58"/>
      <c r="Y105" s="339" t="s">
        <v>309</v>
      </c>
      <c r="Z105" s="23"/>
      <c r="AA105" s="23"/>
      <c r="AB105" s="24"/>
    </row>
    <row r="106" spans="1:28" ht="36.75" customHeight="1" x14ac:dyDescent="0.25">
      <c r="A106" s="215" t="s">
        <v>312</v>
      </c>
      <c r="B106" s="66" t="s">
        <v>310</v>
      </c>
      <c r="C106" s="191"/>
      <c r="D106" s="58"/>
      <c r="E106" s="58"/>
      <c r="F106" s="197" t="s">
        <v>309</v>
      </c>
      <c r="G106" s="57"/>
      <c r="H106" s="64"/>
      <c r="I106" s="64"/>
      <c r="J106" s="58"/>
      <c r="K106" s="197" t="s">
        <v>309</v>
      </c>
      <c r="L106" s="58">
        <f>M106+N106+O106+P106</f>
        <v>0.125</v>
      </c>
      <c r="M106" s="58"/>
      <c r="N106" s="58"/>
      <c r="O106" s="58">
        <v>0.125</v>
      </c>
      <c r="P106" s="58"/>
      <c r="Q106" s="58"/>
      <c r="R106" s="58"/>
      <c r="S106" s="58"/>
      <c r="T106" s="197" t="s">
        <v>309</v>
      </c>
      <c r="U106" s="58"/>
      <c r="V106" s="58"/>
      <c r="W106" s="58"/>
      <c r="X106" s="58"/>
      <c r="Y106" s="340" t="s">
        <v>309</v>
      </c>
      <c r="Z106" s="23"/>
      <c r="AA106" s="23"/>
      <c r="AB106" s="24"/>
    </row>
    <row r="107" spans="1:28" x14ac:dyDescent="0.25">
      <c r="A107" s="215" t="s">
        <v>313</v>
      </c>
      <c r="B107" s="66" t="s">
        <v>316</v>
      </c>
      <c r="C107" s="57"/>
      <c r="D107" s="57"/>
      <c r="E107" s="57"/>
      <c r="F107" s="197" t="s">
        <v>309</v>
      </c>
      <c r="G107" s="57"/>
      <c r="H107" s="57"/>
      <c r="I107" s="57"/>
      <c r="J107" s="57"/>
      <c r="K107" s="197" t="s">
        <v>309</v>
      </c>
      <c r="L107" s="58">
        <f t="shared" ref="L107:L109" si="43">M107+N107+O107+P107</f>
        <v>0.49099999999999999</v>
      </c>
      <c r="M107" s="58"/>
      <c r="N107" s="58"/>
      <c r="O107" s="58">
        <v>0.49099999999999999</v>
      </c>
      <c r="P107" s="58"/>
      <c r="Q107" s="57"/>
      <c r="R107" s="57"/>
      <c r="S107" s="57"/>
      <c r="T107" s="197" t="s">
        <v>309</v>
      </c>
      <c r="U107" s="57"/>
      <c r="V107" s="57"/>
      <c r="W107" s="57"/>
      <c r="X107" s="57"/>
      <c r="Y107" s="340" t="s">
        <v>309</v>
      </c>
    </row>
    <row r="108" spans="1:28" ht="22.5" x14ac:dyDescent="0.25">
      <c r="A108" s="215" t="s">
        <v>314</v>
      </c>
      <c r="B108" s="66" t="s">
        <v>317</v>
      </c>
      <c r="C108" s="57"/>
      <c r="D108" s="57"/>
      <c r="E108" s="57"/>
      <c r="F108" s="197" t="s">
        <v>309</v>
      </c>
      <c r="G108" s="57"/>
      <c r="H108" s="57"/>
      <c r="I108" s="57"/>
      <c r="J108" s="57"/>
      <c r="K108" s="197" t="s">
        <v>309</v>
      </c>
      <c r="L108" s="58">
        <f t="shared" si="43"/>
        <v>0.125</v>
      </c>
      <c r="M108" s="58"/>
      <c r="N108" s="58"/>
      <c r="O108" s="58">
        <v>0.125</v>
      </c>
      <c r="P108" s="58"/>
      <c r="Q108" s="57"/>
      <c r="R108" s="57"/>
      <c r="S108" s="57"/>
      <c r="T108" s="197" t="s">
        <v>309</v>
      </c>
      <c r="U108" s="57"/>
      <c r="V108" s="57"/>
      <c r="W108" s="57"/>
      <c r="X108" s="57"/>
      <c r="Y108" s="340" t="s">
        <v>309</v>
      </c>
    </row>
    <row r="109" spans="1:28" ht="21.6" customHeight="1" x14ac:dyDescent="0.25">
      <c r="A109" s="215" t="s">
        <v>315</v>
      </c>
      <c r="B109" s="66" t="s">
        <v>311</v>
      </c>
      <c r="C109" s="57"/>
      <c r="D109" s="57"/>
      <c r="E109" s="57"/>
      <c r="F109" s="197" t="s">
        <v>309</v>
      </c>
      <c r="G109" s="57"/>
      <c r="H109" s="57"/>
      <c r="I109" s="57"/>
      <c r="J109" s="57"/>
      <c r="K109" s="197" t="s">
        <v>309</v>
      </c>
      <c r="L109" s="58">
        <f t="shared" si="43"/>
        <v>0.23</v>
      </c>
      <c r="M109" s="58"/>
      <c r="N109" s="58"/>
      <c r="O109" s="58">
        <v>0.23</v>
      </c>
      <c r="P109" s="58"/>
      <c r="Q109" s="57"/>
      <c r="R109" s="57"/>
      <c r="S109" s="57"/>
      <c r="T109" s="197" t="s">
        <v>309</v>
      </c>
      <c r="U109" s="57"/>
      <c r="V109" s="57"/>
      <c r="W109" s="57"/>
      <c r="X109" s="57"/>
      <c r="Y109" s="340" t="s">
        <v>309</v>
      </c>
    </row>
    <row r="110" spans="1:28" ht="22.9" customHeight="1" x14ac:dyDescent="0.25">
      <c r="A110" s="206" t="s">
        <v>125</v>
      </c>
      <c r="B110" s="96" t="s">
        <v>36</v>
      </c>
      <c r="C110" s="57"/>
      <c r="D110" s="57"/>
      <c r="E110" s="57"/>
      <c r="F110" s="194" t="s">
        <v>309</v>
      </c>
      <c r="G110" s="57"/>
      <c r="H110" s="57"/>
      <c r="I110" s="57"/>
      <c r="J110" s="57"/>
      <c r="K110" s="194" t="s">
        <v>309</v>
      </c>
      <c r="L110" s="95">
        <f t="shared" ref="L110:P110" si="44">L111+L117</f>
        <v>29.582000000000001</v>
      </c>
      <c r="M110" s="95">
        <f t="shared" si="44"/>
        <v>0</v>
      </c>
      <c r="N110" s="95">
        <f t="shared" si="44"/>
        <v>0</v>
      </c>
      <c r="O110" s="95">
        <f t="shared" si="44"/>
        <v>29.582000000000001</v>
      </c>
      <c r="P110" s="95">
        <f t="shared" si="44"/>
        <v>0</v>
      </c>
      <c r="Q110" s="57"/>
      <c r="R110" s="57"/>
      <c r="S110" s="57"/>
      <c r="T110" s="194" t="s">
        <v>309</v>
      </c>
      <c r="U110" s="57"/>
      <c r="V110" s="57"/>
      <c r="W110" s="57"/>
      <c r="X110" s="57"/>
      <c r="Y110" s="332" t="s">
        <v>309</v>
      </c>
    </row>
    <row r="111" spans="1:28" ht="20.25" customHeight="1" x14ac:dyDescent="0.25">
      <c r="A111" s="208" t="s">
        <v>318</v>
      </c>
      <c r="B111" s="77" t="s">
        <v>179</v>
      </c>
      <c r="C111" s="57"/>
      <c r="D111" s="57"/>
      <c r="E111" s="57"/>
      <c r="F111" s="198" t="s">
        <v>309</v>
      </c>
      <c r="G111" s="57"/>
      <c r="H111" s="57"/>
      <c r="I111" s="57"/>
      <c r="J111" s="57"/>
      <c r="K111" s="198" t="s">
        <v>309</v>
      </c>
      <c r="L111" s="78">
        <f>SUM(L112:L116)</f>
        <v>12.314</v>
      </c>
      <c r="M111" s="78">
        <f>SUM(M112:M116)</f>
        <v>0</v>
      </c>
      <c r="N111" s="78">
        <f>SUM(N112:N116)</f>
        <v>0</v>
      </c>
      <c r="O111" s="78">
        <f>SUM(O112:O116)</f>
        <v>12.314</v>
      </c>
      <c r="P111" s="78">
        <f>SUM(P112:P116)</f>
        <v>0</v>
      </c>
      <c r="Q111" s="57"/>
      <c r="R111" s="57"/>
      <c r="S111" s="57"/>
      <c r="T111" s="198" t="s">
        <v>309</v>
      </c>
      <c r="U111" s="57"/>
      <c r="V111" s="57"/>
      <c r="W111" s="57"/>
      <c r="X111" s="57"/>
      <c r="Y111" s="335" t="s">
        <v>309</v>
      </c>
    </row>
    <row r="112" spans="1:28" x14ac:dyDescent="0.25">
      <c r="A112" s="209" t="s">
        <v>319</v>
      </c>
      <c r="B112" s="66" t="s">
        <v>414</v>
      </c>
      <c r="C112" s="57"/>
      <c r="D112" s="57"/>
      <c r="E112" s="57"/>
      <c r="F112" s="197" t="s">
        <v>309</v>
      </c>
      <c r="G112" s="57"/>
      <c r="H112" s="57"/>
      <c r="I112" s="57"/>
      <c r="J112" s="57"/>
      <c r="K112" s="197" t="s">
        <v>309</v>
      </c>
      <c r="L112" s="149">
        <v>0.67300000000000004</v>
      </c>
      <c r="M112" s="58"/>
      <c r="N112" s="58"/>
      <c r="O112" s="149">
        <v>0.67300000000000004</v>
      </c>
      <c r="P112" s="58"/>
      <c r="Q112" s="57"/>
      <c r="R112" s="57"/>
      <c r="S112" s="57"/>
      <c r="T112" s="197" t="s">
        <v>309</v>
      </c>
      <c r="U112" s="57"/>
      <c r="V112" s="57"/>
      <c r="W112" s="57"/>
      <c r="X112" s="57"/>
      <c r="Y112" s="340" t="s">
        <v>309</v>
      </c>
    </row>
    <row r="113" spans="1:25" x14ac:dyDescent="0.25">
      <c r="A113" s="209" t="s">
        <v>320</v>
      </c>
      <c r="B113" s="66" t="s">
        <v>538</v>
      </c>
      <c r="C113" s="57"/>
      <c r="D113" s="57"/>
      <c r="E113" s="57"/>
      <c r="F113" s="197" t="s">
        <v>309</v>
      </c>
      <c r="G113" s="57"/>
      <c r="H113" s="57"/>
      <c r="I113" s="57"/>
      <c r="J113" s="57"/>
      <c r="K113" s="197" t="s">
        <v>309</v>
      </c>
      <c r="L113" s="149">
        <v>0.70499999999999996</v>
      </c>
      <c r="M113" s="58"/>
      <c r="N113" s="58"/>
      <c r="O113" s="149">
        <v>0.70499999999999996</v>
      </c>
      <c r="P113" s="58"/>
      <c r="Q113" s="57"/>
      <c r="R113" s="57"/>
      <c r="S113" s="57"/>
      <c r="T113" s="197" t="s">
        <v>309</v>
      </c>
      <c r="U113" s="57"/>
      <c r="V113" s="57"/>
      <c r="W113" s="57"/>
      <c r="X113" s="57"/>
      <c r="Y113" s="340" t="s">
        <v>309</v>
      </c>
    </row>
    <row r="114" spans="1:25" ht="41.25" customHeight="1" x14ac:dyDescent="0.25">
      <c r="A114" s="209" t="s">
        <v>413</v>
      </c>
      <c r="B114" s="519" t="s">
        <v>535</v>
      </c>
      <c r="C114" s="57"/>
      <c r="D114" s="57"/>
      <c r="E114" s="57"/>
      <c r="F114" s="197" t="s">
        <v>309</v>
      </c>
      <c r="G114" s="57"/>
      <c r="H114" s="57"/>
      <c r="I114" s="57"/>
      <c r="J114" s="57"/>
      <c r="K114" s="197" t="s">
        <v>309</v>
      </c>
      <c r="L114" s="149">
        <v>4.0919999999999996</v>
      </c>
      <c r="M114" s="58"/>
      <c r="N114" s="58"/>
      <c r="O114" s="149">
        <v>4.0919999999999996</v>
      </c>
      <c r="P114" s="58"/>
      <c r="Q114" s="57"/>
      <c r="R114" s="57"/>
      <c r="S114" s="57"/>
      <c r="T114" s="197" t="s">
        <v>309</v>
      </c>
      <c r="U114" s="57"/>
      <c r="V114" s="57"/>
      <c r="W114" s="57"/>
      <c r="X114" s="57"/>
      <c r="Y114" s="340" t="s">
        <v>309</v>
      </c>
    </row>
    <row r="115" spans="1:25" x14ac:dyDescent="0.25">
      <c r="A115" s="209" t="s">
        <v>536</v>
      </c>
      <c r="B115" s="66" t="s">
        <v>324</v>
      </c>
      <c r="C115" s="57"/>
      <c r="D115" s="57"/>
      <c r="E115" s="57"/>
      <c r="F115" s="197" t="s">
        <v>309</v>
      </c>
      <c r="G115" s="57"/>
      <c r="H115" s="57"/>
      <c r="I115" s="57"/>
      <c r="J115" s="57"/>
      <c r="K115" s="197" t="s">
        <v>309</v>
      </c>
      <c r="L115" s="149">
        <v>1.0389999999999999</v>
      </c>
      <c r="M115" s="58"/>
      <c r="N115" s="58"/>
      <c r="O115" s="149">
        <v>1.0389999999999999</v>
      </c>
      <c r="P115" s="58"/>
      <c r="Q115" s="57"/>
      <c r="R115" s="57"/>
      <c r="S115" s="57"/>
      <c r="T115" s="197"/>
      <c r="U115" s="57"/>
      <c r="V115" s="57"/>
      <c r="W115" s="57"/>
      <c r="X115" s="57"/>
      <c r="Y115" s="340"/>
    </row>
    <row r="116" spans="1:25" x14ac:dyDescent="0.25">
      <c r="A116" s="209" t="s">
        <v>537</v>
      </c>
      <c r="B116" s="66" t="s">
        <v>323</v>
      </c>
      <c r="C116" s="57"/>
      <c r="D116" s="57"/>
      <c r="E116" s="57"/>
      <c r="F116" s="197" t="s">
        <v>309</v>
      </c>
      <c r="G116" s="57"/>
      <c r="H116" s="57"/>
      <c r="I116" s="57"/>
      <c r="J116" s="57"/>
      <c r="K116" s="197" t="s">
        <v>309</v>
      </c>
      <c r="L116" s="149">
        <v>5.8049999999999997</v>
      </c>
      <c r="M116" s="58"/>
      <c r="N116" s="58"/>
      <c r="O116" s="149">
        <v>5.8049999999999997</v>
      </c>
      <c r="P116" s="58"/>
      <c r="Q116" s="57"/>
      <c r="R116" s="57"/>
      <c r="S116" s="57"/>
      <c r="T116" s="197" t="s">
        <v>309</v>
      </c>
      <c r="U116" s="57"/>
      <c r="V116" s="57"/>
      <c r="W116" s="57"/>
      <c r="X116" s="57"/>
      <c r="Y116" s="340" t="s">
        <v>309</v>
      </c>
    </row>
    <row r="117" spans="1:25" x14ac:dyDescent="0.25">
      <c r="A117" s="214" t="s">
        <v>321</v>
      </c>
      <c r="B117" s="81" t="s">
        <v>220</v>
      </c>
      <c r="C117" s="57"/>
      <c r="D117" s="57"/>
      <c r="E117" s="57"/>
      <c r="F117" s="200" t="s">
        <v>309</v>
      </c>
      <c r="G117" s="57"/>
      <c r="H117" s="57"/>
      <c r="I117" s="57"/>
      <c r="J117" s="57"/>
      <c r="K117" s="200" t="s">
        <v>309</v>
      </c>
      <c r="L117" s="82">
        <f t="shared" ref="L117:P117" si="45">SUM(L118:L120)</f>
        <v>17.268000000000001</v>
      </c>
      <c r="M117" s="82">
        <f t="shared" si="45"/>
        <v>0</v>
      </c>
      <c r="N117" s="82">
        <f t="shared" si="45"/>
        <v>0</v>
      </c>
      <c r="O117" s="82">
        <f t="shared" si="45"/>
        <v>17.268000000000001</v>
      </c>
      <c r="P117" s="82">
        <f t="shared" si="45"/>
        <v>0</v>
      </c>
      <c r="Q117" s="57"/>
      <c r="R117" s="57"/>
      <c r="S117" s="57"/>
      <c r="T117" s="200" t="s">
        <v>309</v>
      </c>
      <c r="U117" s="57"/>
      <c r="V117" s="57"/>
      <c r="W117" s="57"/>
      <c r="X117" s="57"/>
      <c r="Y117" s="339" t="s">
        <v>309</v>
      </c>
    </row>
    <row r="118" spans="1:25" ht="24.6" customHeight="1" x14ac:dyDescent="0.25">
      <c r="A118" s="209" t="s">
        <v>322</v>
      </c>
      <c r="B118" s="66" t="s">
        <v>417</v>
      </c>
      <c r="C118" s="57"/>
      <c r="D118" s="57"/>
      <c r="E118" s="57"/>
      <c r="F118" s="197" t="s">
        <v>309</v>
      </c>
      <c r="G118" s="57"/>
      <c r="H118" s="57"/>
      <c r="I118" s="57"/>
      <c r="J118" s="57"/>
      <c r="K118" s="197" t="s">
        <v>309</v>
      </c>
      <c r="L118" s="149">
        <v>9.4260000000000002</v>
      </c>
      <c r="M118" s="58"/>
      <c r="N118" s="58"/>
      <c r="O118" s="149">
        <v>9.4260000000000002</v>
      </c>
      <c r="P118" s="58"/>
      <c r="Q118" s="57"/>
      <c r="R118" s="57"/>
      <c r="S118" s="57"/>
      <c r="T118" s="197" t="s">
        <v>309</v>
      </c>
      <c r="U118" s="57"/>
      <c r="V118" s="57"/>
      <c r="W118" s="57"/>
      <c r="X118" s="57"/>
      <c r="Y118" s="340" t="s">
        <v>309</v>
      </c>
    </row>
    <row r="119" spans="1:25" ht="21.6" customHeight="1" x14ac:dyDescent="0.25">
      <c r="A119" s="209" t="s">
        <v>327</v>
      </c>
      <c r="B119" s="66" t="s">
        <v>325</v>
      </c>
      <c r="C119" s="57"/>
      <c r="D119" s="57"/>
      <c r="E119" s="57"/>
      <c r="F119" s="197" t="s">
        <v>309</v>
      </c>
      <c r="G119" s="57"/>
      <c r="H119" s="57"/>
      <c r="I119" s="57"/>
      <c r="J119" s="57"/>
      <c r="K119" s="197" t="s">
        <v>309</v>
      </c>
      <c r="L119" s="149">
        <v>4.0919999999999996</v>
      </c>
      <c r="M119" s="58"/>
      <c r="N119" s="58"/>
      <c r="O119" s="149">
        <v>4.0919999999999996</v>
      </c>
      <c r="P119" s="58"/>
      <c r="Q119" s="57"/>
      <c r="R119" s="57"/>
      <c r="S119" s="57"/>
      <c r="T119" s="197" t="s">
        <v>309</v>
      </c>
      <c r="U119" s="57"/>
      <c r="V119" s="57"/>
      <c r="W119" s="57"/>
      <c r="X119" s="57"/>
      <c r="Y119" s="340" t="s">
        <v>309</v>
      </c>
    </row>
    <row r="120" spans="1:25" x14ac:dyDescent="0.25">
      <c r="A120" s="209" t="s">
        <v>328</v>
      </c>
      <c r="B120" s="66" t="s">
        <v>326</v>
      </c>
      <c r="C120" s="57"/>
      <c r="D120" s="57"/>
      <c r="E120" s="57"/>
      <c r="F120" s="197" t="s">
        <v>309</v>
      </c>
      <c r="G120" s="57"/>
      <c r="H120" s="57"/>
      <c r="I120" s="57"/>
      <c r="J120" s="57"/>
      <c r="K120" s="197" t="s">
        <v>309</v>
      </c>
      <c r="L120" s="155">
        <v>3.75</v>
      </c>
      <c r="M120" s="58"/>
      <c r="N120" s="58"/>
      <c r="O120" s="155">
        <v>3.75</v>
      </c>
      <c r="P120" s="58"/>
      <c r="Q120" s="57"/>
      <c r="R120" s="57"/>
      <c r="S120" s="57"/>
      <c r="T120" s="197" t="s">
        <v>309</v>
      </c>
      <c r="U120" s="57"/>
      <c r="V120" s="57"/>
      <c r="W120" s="57"/>
      <c r="X120" s="57"/>
      <c r="Y120" s="340" t="s">
        <v>309</v>
      </c>
    </row>
    <row r="121" spans="1:25" x14ac:dyDescent="0.25">
      <c r="A121" s="216">
        <v>2</v>
      </c>
      <c r="B121" s="94" t="s">
        <v>45</v>
      </c>
      <c r="C121" s="57"/>
      <c r="D121" s="57"/>
      <c r="E121" s="57"/>
      <c r="F121" s="195">
        <f>F122</f>
        <v>0</v>
      </c>
      <c r="G121" s="57"/>
      <c r="H121" s="57"/>
      <c r="I121" s="57"/>
      <c r="J121" s="57"/>
      <c r="K121" s="195">
        <f>K122</f>
        <v>0</v>
      </c>
      <c r="L121" s="103">
        <f t="shared" ref="L121:P122" si="46">L122</f>
        <v>21.91</v>
      </c>
      <c r="M121" s="103">
        <f t="shared" si="46"/>
        <v>0</v>
      </c>
      <c r="N121" s="103">
        <f t="shared" si="46"/>
        <v>0</v>
      </c>
      <c r="O121" s="103">
        <f t="shared" si="46"/>
        <v>6.5389999999999997</v>
      </c>
      <c r="P121" s="103">
        <f t="shared" si="46"/>
        <v>15.371</v>
      </c>
      <c r="Q121" s="57"/>
      <c r="R121" s="57"/>
      <c r="S121" s="57"/>
      <c r="T121" s="195">
        <f>T122</f>
        <v>0</v>
      </c>
      <c r="U121" s="57"/>
      <c r="V121" s="57"/>
      <c r="W121" s="57"/>
      <c r="X121" s="57"/>
      <c r="Y121" s="333">
        <f>Y122</f>
        <v>3.2</v>
      </c>
    </row>
    <row r="122" spans="1:25" ht="22.5" x14ac:dyDescent="0.25">
      <c r="A122" s="206" t="s">
        <v>22</v>
      </c>
      <c r="B122" s="94" t="s">
        <v>44</v>
      </c>
      <c r="C122" s="57"/>
      <c r="D122" s="57"/>
      <c r="E122" s="57"/>
      <c r="F122" s="195">
        <f>F123</f>
        <v>0</v>
      </c>
      <c r="G122" s="57"/>
      <c r="H122" s="57"/>
      <c r="I122" s="57"/>
      <c r="J122" s="57"/>
      <c r="K122" s="195">
        <f>K123</f>
        <v>0</v>
      </c>
      <c r="L122" s="103">
        <f t="shared" si="46"/>
        <v>21.91</v>
      </c>
      <c r="M122" s="103">
        <f t="shared" si="46"/>
        <v>0</v>
      </c>
      <c r="N122" s="103">
        <f t="shared" si="46"/>
        <v>0</v>
      </c>
      <c r="O122" s="103">
        <f t="shared" si="46"/>
        <v>6.5389999999999997</v>
      </c>
      <c r="P122" s="103">
        <f t="shared" si="46"/>
        <v>15.371</v>
      </c>
      <c r="Q122" s="57"/>
      <c r="R122" s="57"/>
      <c r="S122" s="57"/>
      <c r="T122" s="195">
        <f>T123</f>
        <v>0</v>
      </c>
      <c r="U122" s="57"/>
      <c r="V122" s="57"/>
      <c r="W122" s="57"/>
      <c r="X122" s="57"/>
      <c r="Y122" s="333">
        <f>Y123</f>
        <v>3.2</v>
      </c>
    </row>
    <row r="123" spans="1:25" x14ac:dyDescent="0.25">
      <c r="A123" s="206" t="s">
        <v>23</v>
      </c>
      <c r="B123" s="96" t="s">
        <v>26</v>
      </c>
      <c r="C123" s="57"/>
      <c r="D123" s="57"/>
      <c r="E123" s="57"/>
      <c r="F123" s="195">
        <f>F124</f>
        <v>0</v>
      </c>
      <c r="G123" s="57"/>
      <c r="H123" s="57"/>
      <c r="I123" s="57"/>
      <c r="J123" s="57"/>
      <c r="K123" s="195">
        <f>K124</f>
        <v>0</v>
      </c>
      <c r="L123" s="103">
        <f>L124</f>
        <v>21.91</v>
      </c>
      <c r="M123" s="103">
        <f>M124</f>
        <v>0</v>
      </c>
      <c r="N123" s="103">
        <f>N124</f>
        <v>0</v>
      </c>
      <c r="O123" s="103">
        <f>O124</f>
        <v>6.5389999999999997</v>
      </c>
      <c r="P123" s="103">
        <f>P124</f>
        <v>15.371</v>
      </c>
      <c r="Q123" s="57"/>
      <c r="R123" s="57"/>
      <c r="S123" s="57"/>
      <c r="T123" s="103">
        <f>T124</f>
        <v>0</v>
      </c>
      <c r="U123" s="57"/>
      <c r="V123" s="57"/>
      <c r="W123" s="57"/>
      <c r="X123" s="57"/>
      <c r="Y123" s="146">
        <f>Y124</f>
        <v>3.2</v>
      </c>
    </row>
    <row r="124" spans="1:25" x14ac:dyDescent="0.25">
      <c r="A124" s="206" t="s">
        <v>329</v>
      </c>
      <c r="B124" s="96" t="s">
        <v>27</v>
      </c>
      <c r="C124" s="57"/>
      <c r="D124" s="57"/>
      <c r="E124" s="57"/>
      <c r="F124" s="195">
        <f t="shared" ref="F124:F126" si="47">F125</f>
        <v>0</v>
      </c>
      <c r="G124" s="57"/>
      <c r="H124" s="57"/>
      <c r="I124" s="57"/>
      <c r="J124" s="57"/>
      <c r="K124" s="195">
        <f t="shared" ref="K124:K126" si="48">K125</f>
        <v>0</v>
      </c>
      <c r="L124" s="103">
        <f t="shared" ref="L124:P126" si="49">L125</f>
        <v>21.91</v>
      </c>
      <c r="M124" s="103">
        <f t="shared" si="49"/>
        <v>0</v>
      </c>
      <c r="N124" s="103">
        <f t="shared" si="49"/>
        <v>0</v>
      </c>
      <c r="O124" s="103">
        <f t="shared" si="49"/>
        <v>6.5389999999999997</v>
      </c>
      <c r="P124" s="103">
        <f t="shared" si="49"/>
        <v>15.371</v>
      </c>
      <c r="Q124" s="57"/>
      <c r="R124" s="57"/>
      <c r="S124" s="57"/>
      <c r="T124" s="195">
        <f t="shared" ref="T124:T126" si="50">T125</f>
        <v>0</v>
      </c>
      <c r="U124" s="57"/>
      <c r="V124" s="57"/>
      <c r="W124" s="57"/>
      <c r="X124" s="57"/>
      <c r="Y124" s="333">
        <f t="shared" ref="Y124:Y126" si="51">Y125</f>
        <v>3.2</v>
      </c>
    </row>
    <row r="125" spans="1:25" x14ac:dyDescent="0.25">
      <c r="A125" s="206" t="s">
        <v>46</v>
      </c>
      <c r="B125" s="99" t="s">
        <v>30</v>
      </c>
      <c r="C125" s="57"/>
      <c r="D125" s="57"/>
      <c r="E125" s="57"/>
      <c r="F125" s="195">
        <f t="shared" si="47"/>
        <v>0</v>
      </c>
      <c r="G125" s="57"/>
      <c r="H125" s="57"/>
      <c r="I125" s="57"/>
      <c r="J125" s="57"/>
      <c r="K125" s="195">
        <f t="shared" si="48"/>
        <v>0</v>
      </c>
      <c r="L125" s="103">
        <f t="shared" si="49"/>
        <v>21.91</v>
      </c>
      <c r="M125" s="103">
        <f t="shared" si="49"/>
        <v>0</v>
      </c>
      <c r="N125" s="103">
        <f t="shared" si="49"/>
        <v>0</v>
      </c>
      <c r="O125" s="103">
        <f t="shared" si="49"/>
        <v>6.5389999999999997</v>
      </c>
      <c r="P125" s="103">
        <f t="shared" si="49"/>
        <v>15.371</v>
      </c>
      <c r="Q125" s="57"/>
      <c r="R125" s="57"/>
      <c r="S125" s="57"/>
      <c r="T125" s="195">
        <f t="shared" si="50"/>
        <v>0</v>
      </c>
      <c r="U125" s="57"/>
      <c r="V125" s="57"/>
      <c r="W125" s="57"/>
      <c r="X125" s="57"/>
      <c r="Y125" s="333">
        <f t="shared" si="51"/>
        <v>3.2</v>
      </c>
    </row>
    <row r="126" spans="1:25" x14ac:dyDescent="0.25">
      <c r="A126" s="206" t="s">
        <v>47</v>
      </c>
      <c r="B126" s="97" t="s">
        <v>31</v>
      </c>
      <c r="C126" s="55"/>
      <c r="D126" s="55"/>
      <c r="E126" s="55"/>
      <c r="F126" s="195">
        <f t="shared" si="47"/>
        <v>0</v>
      </c>
      <c r="G126" s="55"/>
      <c r="H126" s="55"/>
      <c r="I126" s="55"/>
      <c r="J126" s="55"/>
      <c r="K126" s="195">
        <f t="shared" si="48"/>
        <v>0</v>
      </c>
      <c r="L126" s="103">
        <f t="shared" si="49"/>
        <v>21.91</v>
      </c>
      <c r="M126" s="103">
        <f t="shared" si="49"/>
        <v>0</v>
      </c>
      <c r="N126" s="103">
        <f t="shared" si="49"/>
        <v>0</v>
      </c>
      <c r="O126" s="103">
        <f t="shared" si="49"/>
        <v>6.5389999999999997</v>
      </c>
      <c r="P126" s="103">
        <f t="shared" si="49"/>
        <v>15.371</v>
      </c>
      <c r="Q126" s="55"/>
      <c r="R126" s="55"/>
      <c r="S126" s="55"/>
      <c r="T126" s="195">
        <f t="shared" si="50"/>
        <v>0</v>
      </c>
      <c r="U126" s="55"/>
      <c r="V126" s="55"/>
      <c r="W126" s="55"/>
      <c r="X126" s="55"/>
      <c r="Y126" s="333">
        <f t="shared" si="51"/>
        <v>3.2</v>
      </c>
    </row>
    <row r="127" spans="1:25" x14ac:dyDescent="0.25">
      <c r="A127" s="217" t="s">
        <v>244</v>
      </c>
      <c r="B127" s="84" t="s">
        <v>220</v>
      </c>
      <c r="C127" s="57"/>
      <c r="D127" s="57"/>
      <c r="E127" s="57"/>
      <c r="F127" s="201">
        <f>SUM(F128:F130)</f>
        <v>0</v>
      </c>
      <c r="G127" s="57"/>
      <c r="H127" s="57"/>
      <c r="I127" s="57"/>
      <c r="J127" s="57"/>
      <c r="K127" s="201">
        <f>SUM(K128:K130)</f>
        <v>0</v>
      </c>
      <c r="L127" s="85">
        <f t="shared" ref="L127:P127" si="52">SUM(L128:L130)</f>
        <v>21.91</v>
      </c>
      <c r="M127" s="85">
        <f t="shared" si="52"/>
        <v>0</v>
      </c>
      <c r="N127" s="85">
        <f t="shared" si="52"/>
        <v>0</v>
      </c>
      <c r="O127" s="85">
        <f t="shared" si="52"/>
        <v>6.5389999999999997</v>
      </c>
      <c r="P127" s="85">
        <f t="shared" si="52"/>
        <v>15.371</v>
      </c>
      <c r="Q127" s="57"/>
      <c r="R127" s="57"/>
      <c r="S127" s="57"/>
      <c r="T127" s="201">
        <f>SUM(T128:T130)</f>
        <v>0</v>
      </c>
      <c r="U127" s="57"/>
      <c r="V127" s="57"/>
      <c r="W127" s="57"/>
      <c r="X127" s="57"/>
      <c r="Y127" s="341">
        <f>SUM(Y128:Y130)</f>
        <v>3.2</v>
      </c>
    </row>
    <row r="128" spans="1:25" ht="22.5" x14ac:dyDescent="0.25">
      <c r="A128" s="209" t="s">
        <v>245</v>
      </c>
      <c r="B128" s="72" t="s">
        <v>243</v>
      </c>
      <c r="C128" s="55"/>
      <c r="D128" s="55"/>
      <c r="E128" s="55"/>
      <c r="F128" s="199"/>
      <c r="G128" s="55"/>
      <c r="H128" s="55"/>
      <c r="I128" s="55"/>
      <c r="J128" s="55"/>
      <c r="K128" s="55"/>
      <c r="L128" s="58">
        <f>M128+N128+O128+P128</f>
        <v>7.9329999999999998</v>
      </c>
      <c r="M128" s="58"/>
      <c r="N128" s="58"/>
      <c r="O128" s="58">
        <v>2.5819999999999999</v>
      </c>
      <c r="P128" s="58">
        <v>5.351</v>
      </c>
      <c r="Q128" s="55"/>
      <c r="R128" s="55"/>
      <c r="S128" s="55"/>
      <c r="T128" s="199"/>
      <c r="U128" s="438">
        <v>2021</v>
      </c>
      <c r="V128" s="438">
        <v>20</v>
      </c>
      <c r="W128" s="438" t="s">
        <v>309</v>
      </c>
      <c r="X128" s="438" t="s">
        <v>390</v>
      </c>
      <c r="Y128" s="455">
        <v>0.7</v>
      </c>
    </row>
    <row r="129" spans="1:25" ht="22.5" x14ac:dyDescent="0.25">
      <c r="A129" s="209" t="s">
        <v>246</v>
      </c>
      <c r="B129" s="72" t="s">
        <v>248</v>
      </c>
      <c r="C129" s="55"/>
      <c r="D129" s="55"/>
      <c r="E129" s="55"/>
      <c r="F129" s="199"/>
      <c r="G129" s="55"/>
      <c r="H129" s="55"/>
      <c r="I129" s="55"/>
      <c r="J129" s="55"/>
      <c r="K129" s="55"/>
      <c r="L129" s="58">
        <f>M129+N129+O129+P129</f>
        <v>5.907</v>
      </c>
      <c r="M129" s="58"/>
      <c r="N129" s="58"/>
      <c r="O129" s="58">
        <v>1.49</v>
      </c>
      <c r="P129" s="58">
        <v>4.4169999999999998</v>
      </c>
      <c r="Q129" s="55"/>
      <c r="R129" s="55"/>
      <c r="S129" s="55"/>
      <c r="T129" s="199"/>
      <c r="U129" s="438">
        <v>2022</v>
      </c>
      <c r="V129" s="438">
        <v>20</v>
      </c>
      <c r="W129" s="438" t="s">
        <v>309</v>
      </c>
      <c r="X129" s="438" t="s">
        <v>391</v>
      </c>
      <c r="Y129" s="455">
        <v>0.94</v>
      </c>
    </row>
    <row r="130" spans="1:25" ht="22.5" x14ac:dyDescent="0.25">
      <c r="A130" s="209" t="s">
        <v>247</v>
      </c>
      <c r="B130" s="72" t="s">
        <v>249</v>
      </c>
      <c r="C130" s="55"/>
      <c r="D130" s="55"/>
      <c r="E130" s="55"/>
      <c r="F130" s="199"/>
      <c r="G130" s="55"/>
      <c r="H130" s="55"/>
      <c r="I130" s="55"/>
      <c r="J130" s="55"/>
      <c r="K130" s="55"/>
      <c r="L130" s="58">
        <f>M130+N130+O130+P130</f>
        <v>8.07</v>
      </c>
      <c r="M130" s="58"/>
      <c r="N130" s="58"/>
      <c r="O130" s="58">
        <v>2.4670000000000001</v>
      </c>
      <c r="P130" s="58">
        <v>5.6029999999999998</v>
      </c>
      <c r="Q130" s="55"/>
      <c r="R130" s="55"/>
      <c r="S130" s="55"/>
      <c r="T130" s="199"/>
      <c r="U130" s="438">
        <v>2022</v>
      </c>
      <c r="V130" s="438">
        <v>20</v>
      </c>
      <c r="W130" s="438" t="s">
        <v>309</v>
      </c>
      <c r="X130" s="438" t="s">
        <v>391</v>
      </c>
      <c r="Y130" s="455">
        <v>1.56</v>
      </c>
    </row>
    <row r="131" spans="1:25" ht="15" customHeight="1" x14ac:dyDescent="0.25">
      <c r="A131" s="545" t="s">
        <v>53</v>
      </c>
      <c r="B131" s="546"/>
      <c r="C131" s="57"/>
      <c r="D131" s="57"/>
      <c r="E131" s="57"/>
      <c r="F131" s="197"/>
      <c r="G131" s="57"/>
      <c r="H131" s="57"/>
      <c r="I131" s="57"/>
      <c r="J131" s="57"/>
      <c r="K131" s="197"/>
      <c r="L131" s="58"/>
      <c r="M131" s="58"/>
      <c r="N131" s="58"/>
      <c r="O131" s="58"/>
      <c r="P131" s="58"/>
      <c r="Q131" s="57"/>
      <c r="R131" s="57"/>
      <c r="S131" s="57"/>
      <c r="T131" s="197"/>
      <c r="U131" s="57"/>
      <c r="V131" s="57"/>
      <c r="W131" s="57"/>
      <c r="X131" s="57"/>
      <c r="Y131" s="340"/>
    </row>
    <row r="132" spans="1:25" ht="15.75" thickBot="1" x14ac:dyDescent="0.3">
      <c r="A132" s="319"/>
      <c r="B132" s="320" t="s">
        <v>54</v>
      </c>
      <c r="C132" s="342"/>
      <c r="D132" s="342"/>
      <c r="E132" s="342"/>
      <c r="F132" s="202"/>
      <c r="G132" s="342"/>
      <c r="H132" s="342"/>
      <c r="I132" s="342"/>
      <c r="J132" s="342"/>
      <c r="K132" s="202"/>
      <c r="L132" s="161"/>
      <c r="M132" s="161"/>
      <c r="N132" s="161"/>
      <c r="O132" s="161"/>
      <c r="P132" s="161"/>
      <c r="Q132" s="342"/>
      <c r="R132" s="342"/>
      <c r="S132" s="342"/>
      <c r="T132" s="202"/>
      <c r="U132" s="342"/>
      <c r="V132" s="342"/>
      <c r="W132" s="342"/>
      <c r="X132" s="342"/>
      <c r="Y132" s="343"/>
    </row>
    <row r="133" spans="1:25" ht="21.75" customHeight="1" x14ac:dyDescent="0.25">
      <c r="C133" s="526" t="s">
        <v>515</v>
      </c>
      <c r="D133" s="526"/>
      <c r="E133" s="526"/>
      <c r="F133" s="526"/>
      <c r="G133" s="526"/>
      <c r="H133" s="526"/>
      <c r="I133" s="526"/>
      <c r="J133" s="326"/>
      <c r="K133" s="326"/>
      <c r="L133" s="326"/>
      <c r="M133" s="326"/>
      <c r="N133" s="326"/>
      <c r="O133" s="326"/>
      <c r="P133" s="326"/>
      <c r="Q133" s="326"/>
      <c r="R133" s="527" t="s">
        <v>511</v>
      </c>
      <c r="S133" s="527"/>
      <c r="T133" s="527"/>
    </row>
    <row r="134" spans="1:25" x14ac:dyDescent="0.25">
      <c r="A134" s="528" t="s">
        <v>512</v>
      </c>
      <c r="B134" s="528"/>
      <c r="C134" s="344"/>
      <c r="D134" s="344"/>
      <c r="E134" s="344"/>
      <c r="F134" s="344"/>
      <c r="G134" s="344"/>
      <c r="H134" s="344"/>
      <c r="I134" s="344"/>
      <c r="J134" s="13"/>
      <c r="K134" s="13"/>
      <c r="L134" s="13"/>
      <c r="M134" s="13"/>
      <c r="N134" s="13"/>
      <c r="O134" s="13"/>
      <c r="P134" s="13"/>
      <c r="Q134" s="13"/>
      <c r="R134" s="303"/>
      <c r="S134" s="303"/>
      <c r="T134" s="303"/>
    </row>
    <row r="135" spans="1:25" x14ac:dyDescent="0.25">
      <c r="A135" s="529" t="s">
        <v>513</v>
      </c>
      <c r="B135" s="529"/>
      <c r="C135" s="344"/>
      <c r="D135" s="344"/>
      <c r="E135" s="344"/>
      <c r="F135" s="344"/>
      <c r="G135" s="344"/>
      <c r="H135" s="344"/>
      <c r="I135" s="344"/>
      <c r="J135" s="13"/>
      <c r="K135" s="13"/>
      <c r="L135" s="13"/>
      <c r="M135" s="13"/>
      <c r="N135" s="13"/>
      <c r="O135" s="13"/>
      <c r="P135" s="13"/>
      <c r="Q135" s="13"/>
      <c r="R135" s="303"/>
      <c r="S135" s="303"/>
      <c r="T135" s="303"/>
    </row>
    <row r="136" spans="1:25" x14ac:dyDescent="0.25">
      <c r="A136" s="529" t="s">
        <v>514</v>
      </c>
      <c r="B136" s="529"/>
    </row>
    <row r="140" spans="1:25" ht="13.5" customHeight="1" x14ac:dyDescent="0.25"/>
    <row r="141" spans="1:25" ht="39.75" customHeight="1" x14ac:dyDescent="0.25">
      <c r="A141" s="576" t="s">
        <v>103</v>
      </c>
      <c r="B141" s="576"/>
      <c r="C141" s="576"/>
      <c r="D141" s="576"/>
      <c r="E141" s="576"/>
    </row>
  </sheetData>
  <mergeCells count="45">
    <mergeCell ref="A135:B135"/>
    <mergeCell ref="A136:B136"/>
    <mergeCell ref="C133:I133"/>
    <mergeCell ref="R133:T133"/>
    <mergeCell ref="A134:B134"/>
    <mergeCell ref="L42:L43"/>
    <mergeCell ref="T42:T43"/>
    <mergeCell ref="Y42:Y43"/>
    <mergeCell ref="X14:Y14"/>
    <mergeCell ref="U42:U43"/>
    <mergeCell ref="X42:X43"/>
    <mergeCell ref="V42:V43"/>
    <mergeCell ref="W42:W43"/>
    <mergeCell ref="A10:H10"/>
    <mergeCell ref="A11:H11"/>
    <mergeCell ref="A14:G14"/>
    <mergeCell ref="A12:H12"/>
    <mergeCell ref="T10:Y10"/>
    <mergeCell ref="T11:Y11"/>
    <mergeCell ref="T12:Y12"/>
    <mergeCell ref="A141:E141"/>
    <mergeCell ref="Q16:T16"/>
    <mergeCell ref="U16:Y16"/>
    <mergeCell ref="Q15:Y15"/>
    <mergeCell ref="C15:K15"/>
    <mergeCell ref="L15:P16"/>
    <mergeCell ref="A15:A17"/>
    <mergeCell ref="B15:B17"/>
    <mergeCell ref="C16:F16"/>
    <mergeCell ref="G16:K16"/>
    <mergeCell ref="A131:B131"/>
    <mergeCell ref="F42:F43"/>
    <mergeCell ref="M42:M43"/>
    <mergeCell ref="N42:N43"/>
    <mergeCell ref="O42:O43"/>
    <mergeCell ref="P42:P43"/>
    <mergeCell ref="R1:Y1"/>
    <mergeCell ref="R3:Y3"/>
    <mergeCell ref="A9:H9"/>
    <mergeCell ref="A7:Y7"/>
    <mergeCell ref="A8:Y8"/>
    <mergeCell ref="R2:Y2"/>
    <mergeCell ref="A6:Y6"/>
    <mergeCell ref="A1:B1"/>
    <mergeCell ref="T9:Y9"/>
  </mergeCells>
  <phoneticPr fontId="0" type="noConversion"/>
  <conditionalFormatting sqref="B114">
    <cfRule type="cellIs" dxfId="2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view="pageBreakPreview" topLeftCell="A9" zoomScaleNormal="150" zoomScaleSheetLayoutView="100" workbookViewId="0">
      <pane xSplit="2" ySplit="9" topLeftCell="Q18" activePane="bottomRight" state="frozen"/>
      <selection activeCell="A9" sqref="A9"/>
      <selection pane="topRight" activeCell="C9" sqref="C9"/>
      <selection pane="bottomLeft" activeCell="A18" sqref="A18"/>
      <selection pane="bottomRight" activeCell="X18" sqref="X18"/>
    </sheetView>
  </sheetViews>
  <sheetFormatPr defaultColWidth="9.140625" defaultRowHeight="15" x14ac:dyDescent="0.25"/>
  <cols>
    <col min="1" max="1" width="11.140625" style="2" customWidth="1"/>
    <col min="2" max="2" width="37.28515625" style="1" customWidth="1"/>
    <col min="3" max="18" width="8.42578125" style="1" customWidth="1"/>
    <col min="19" max="22" width="9.140625" style="1"/>
    <col min="23" max="23" width="14.140625" style="1" customWidth="1"/>
    <col min="24" max="16384" width="9.140625" style="1"/>
  </cols>
  <sheetData>
    <row r="1" spans="1:29" ht="15.75" customHeight="1" x14ac:dyDescent="0.25">
      <c r="A1" s="593" t="s">
        <v>331</v>
      </c>
      <c r="B1" s="593"/>
      <c r="C1" s="593"/>
      <c r="D1" s="593"/>
      <c r="O1" s="573" t="s">
        <v>77</v>
      </c>
      <c r="P1" s="573"/>
      <c r="Q1" s="573"/>
      <c r="R1" s="573"/>
    </row>
    <row r="2" spans="1:29" x14ac:dyDescent="0.25">
      <c r="O2" s="573" t="s">
        <v>0</v>
      </c>
      <c r="P2" s="573"/>
      <c r="Q2" s="573"/>
      <c r="R2" s="573"/>
    </row>
    <row r="3" spans="1:29" x14ac:dyDescent="0.25">
      <c r="O3" s="573" t="s">
        <v>1</v>
      </c>
      <c r="P3" s="573"/>
      <c r="Q3" s="573"/>
      <c r="R3" s="573"/>
    </row>
    <row r="4" spans="1:29" ht="20.2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9" ht="15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1:29" x14ac:dyDescent="0.25">
      <c r="A6" s="1"/>
    </row>
    <row r="7" spans="1:29" ht="15" customHeight="1" x14ac:dyDescent="0.3">
      <c r="A7" s="570" t="s">
        <v>335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</row>
    <row r="8" spans="1:29" ht="18.75" customHeight="1" x14ac:dyDescent="0.3">
      <c r="A8" s="570" t="s">
        <v>176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</row>
    <row r="9" spans="1:29" ht="23.25" customHeight="1" x14ac:dyDescent="0.25">
      <c r="A9" s="571" t="s">
        <v>418</v>
      </c>
      <c r="B9" s="571"/>
      <c r="C9" s="571"/>
      <c r="D9" s="571"/>
      <c r="E9" s="571"/>
      <c r="F9" s="571"/>
      <c r="G9" s="571"/>
      <c r="H9" s="571"/>
      <c r="I9" s="53"/>
      <c r="J9" s="53"/>
      <c r="K9" s="53"/>
      <c r="L9" s="53"/>
      <c r="M9" s="571" t="s">
        <v>418</v>
      </c>
      <c r="N9" s="571"/>
      <c r="O9" s="571"/>
      <c r="P9" s="571"/>
      <c r="Q9" s="571"/>
      <c r="R9" s="571"/>
    </row>
    <row r="10" spans="1:29" ht="32.25" customHeight="1" x14ac:dyDescent="0.25">
      <c r="A10" s="571" t="s">
        <v>56</v>
      </c>
      <c r="B10" s="571"/>
      <c r="C10" s="571"/>
      <c r="D10" s="571"/>
      <c r="E10" s="571"/>
      <c r="F10" s="571"/>
      <c r="G10" s="571"/>
      <c r="H10" s="571"/>
      <c r="I10" s="53"/>
      <c r="J10" s="53"/>
      <c r="K10" s="53"/>
      <c r="L10" s="53"/>
      <c r="M10" s="571" t="s">
        <v>516</v>
      </c>
      <c r="N10" s="571"/>
      <c r="O10" s="571"/>
      <c r="P10" s="571"/>
      <c r="Q10" s="571"/>
      <c r="R10" s="571"/>
      <c r="U10" s="34"/>
      <c r="V10" s="34"/>
    </row>
    <row r="11" spans="1:29" ht="18.75" customHeight="1" x14ac:dyDescent="0.25">
      <c r="A11" s="571" t="s">
        <v>128</v>
      </c>
      <c r="B11" s="571"/>
      <c r="C11" s="571"/>
      <c r="D11" s="571"/>
      <c r="E11" s="571"/>
      <c r="F11" s="571"/>
      <c r="G11" s="571"/>
      <c r="H11" s="571"/>
      <c r="I11" s="53"/>
      <c r="J11" s="53"/>
      <c r="K11" s="53"/>
      <c r="L11" s="53"/>
      <c r="M11" s="571" t="s">
        <v>330</v>
      </c>
      <c r="N11" s="571"/>
      <c r="O11" s="571"/>
      <c r="P11" s="571"/>
      <c r="Q11" s="571"/>
      <c r="R11" s="571"/>
      <c r="U11" s="34"/>
    </row>
    <row r="12" spans="1:29" ht="15.75" customHeight="1" x14ac:dyDescent="0.25">
      <c r="A12" s="571" t="s">
        <v>177</v>
      </c>
      <c r="B12" s="571"/>
      <c r="C12" s="571"/>
      <c r="D12" s="571"/>
      <c r="E12" s="571"/>
      <c r="F12" s="571"/>
      <c r="G12" s="571"/>
      <c r="H12" s="571"/>
      <c r="I12" s="53"/>
      <c r="J12" s="53"/>
      <c r="K12" s="53"/>
      <c r="L12" s="53"/>
      <c r="M12" s="571" t="s">
        <v>178</v>
      </c>
      <c r="N12" s="571"/>
      <c r="O12" s="571"/>
      <c r="P12" s="571"/>
      <c r="Q12" s="571"/>
      <c r="R12" s="571"/>
    </row>
    <row r="13" spans="1:29" ht="15.75" customHeight="1" x14ac:dyDescent="0.25">
      <c r="A13" s="327" t="s">
        <v>131</v>
      </c>
      <c r="B13" s="301"/>
      <c r="C13" s="301"/>
      <c r="D13" s="301"/>
      <c r="E13" s="301"/>
      <c r="F13" s="301"/>
      <c r="G13" s="301"/>
      <c r="H13" s="301"/>
      <c r="I13" s="304"/>
      <c r="J13" s="304"/>
      <c r="K13" s="304"/>
      <c r="L13" s="304"/>
      <c r="M13" s="327" t="s">
        <v>131</v>
      </c>
      <c r="N13" s="302"/>
      <c r="O13" s="302"/>
      <c r="P13" s="302"/>
      <c r="Q13" s="302"/>
      <c r="R13" s="302"/>
    </row>
    <row r="14" spans="1:29" ht="15.75" customHeight="1" thickBo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s="7" customFormat="1" ht="11.45" customHeight="1" x14ac:dyDescent="0.2">
      <c r="A15" s="597" t="s">
        <v>3</v>
      </c>
      <c r="B15" s="601" t="s">
        <v>4</v>
      </c>
      <c r="C15" s="612" t="s">
        <v>10</v>
      </c>
      <c r="D15" s="612"/>
      <c r="E15" s="612"/>
      <c r="F15" s="612"/>
      <c r="G15" s="612"/>
      <c r="H15" s="612"/>
      <c r="I15" s="612"/>
      <c r="J15" s="612"/>
      <c r="K15" s="612"/>
      <c r="L15" s="613"/>
      <c r="M15" s="614" t="s">
        <v>78</v>
      </c>
      <c r="N15" s="612"/>
      <c r="O15" s="612"/>
      <c r="P15" s="612"/>
      <c r="Q15" s="612"/>
      <c r="R15" s="612"/>
      <c r="S15" s="612"/>
      <c r="T15" s="612"/>
      <c r="U15" s="612"/>
      <c r="V15" s="612"/>
      <c r="W15" s="610" t="s">
        <v>524</v>
      </c>
    </row>
    <row r="16" spans="1:29" s="7" customFormat="1" ht="47.25" customHeight="1" x14ac:dyDescent="0.2">
      <c r="A16" s="598"/>
      <c r="B16" s="602"/>
      <c r="C16" s="600">
        <v>2018</v>
      </c>
      <c r="D16" s="595"/>
      <c r="E16" s="595">
        <v>2019</v>
      </c>
      <c r="F16" s="595"/>
      <c r="G16" s="595">
        <v>2020</v>
      </c>
      <c r="H16" s="595"/>
      <c r="I16" s="595">
        <v>2021</v>
      </c>
      <c r="J16" s="595"/>
      <c r="K16" s="595">
        <v>2022</v>
      </c>
      <c r="L16" s="596"/>
      <c r="M16" s="594">
        <v>2018</v>
      </c>
      <c r="N16" s="595"/>
      <c r="O16" s="595">
        <v>2019</v>
      </c>
      <c r="P16" s="595"/>
      <c r="Q16" s="595">
        <v>2020</v>
      </c>
      <c r="R16" s="595"/>
      <c r="S16" s="595">
        <v>2021</v>
      </c>
      <c r="T16" s="595"/>
      <c r="U16" s="595">
        <v>2022</v>
      </c>
      <c r="V16" s="604"/>
      <c r="W16" s="611"/>
    </row>
    <row r="17" spans="1:24" s="7" customFormat="1" ht="24" customHeight="1" thickBot="1" x14ac:dyDescent="0.25">
      <c r="A17" s="599"/>
      <c r="B17" s="603"/>
      <c r="C17" s="506" t="s">
        <v>11</v>
      </c>
      <c r="D17" s="507" t="s">
        <v>12</v>
      </c>
      <c r="E17" s="507" t="s">
        <v>11</v>
      </c>
      <c r="F17" s="507" t="s">
        <v>12</v>
      </c>
      <c r="G17" s="507" t="s">
        <v>11</v>
      </c>
      <c r="H17" s="507" t="s">
        <v>12</v>
      </c>
      <c r="I17" s="507" t="s">
        <v>11</v>
      </c>
      <c r="J17" s="507" t="s">
        <v>12</v>
      </c>
      <c r="K17" s="507" t="s">
        <v>11</v>
      </c>
      <c r="L17" s="508" t="s">
        <v>12</v>
      </c>
      <c r="M17" s="509" t="s">
        <v>11</v>
      </c>
      <c r="N17" s="507" t="s">
        <v>12</v>
      </c>
      <c r="O17" s="507" t="s">
        <v>11</v>
      </c>
      <c r="P17" s="507" t="s">
        <v>12</v>
      </c>
      <c r="Q17" s="507" t="s">
        <v>11</v>
      </c>
      <c r="R17" s="507" t="s">
        <v>12</v>
      </c>
      <c r="S17" s="507" t="s">
        <v>11</v>
      </c>
      <c r="T17" s="507" t="s">
        <v>12</v>
      </c>
      <c r="U17" s="507" t="s">
        <v>11</v>
      </c>
      <c r="V17" s="510" t="s">
        <v>12</v>
      </c>
      <c r="W17" s="170" t="s">
        <v>9</v>
      </c>
    </row>
    <row r="18" spans="1:24" s="7" customFormat="1" ht="15" customHeight="1" x14ac:dyDescent="0.2">
      <c r="A18" s="311"/>
      <c r="B18" s="505" t="s">
        <v>14</v>
      </c>
      <c r="C18" s="168">
        <f t="shared" ref="C18:W18" si="0">C21+C121</f>
        <v>1.35</v>
      </c>
      <c r="D18" s="164">
        <f t="shared" si="0"/>
        <v>2.1</v>
      </c>
      <c r="E18" s="168">
        <f t="shared" si="0"/>
        <v>8.31</v>
      </c>
      <c r="F18" s="164">
        <f t="shared" si="0"/>
        <v>3.7</v>
      </c>
      <c r="G18" s="168">
        <f t="shared" si="0"/>
        <v>10.500000000000002</v>
      </c>
      <c r="H18" s="164">
        <f t="shared" si="0"/>
        <v>5.4</v>
      </c>
      <c r="I18" s="168">
        <f t="shared" si="0"/>
        <v>2.4800000000000004</v>
      </c>
      <c r="J18" s="164">
        <f t="shared" si="0"/>
        <v>1.2490000000000001</v>
      </c>
      <c r="K18" s="168">
        <f t="shared" si="0"/>
        <v>0</v>
      </c>
      <c r="L18" s="167">
        <f t="shared" si="0"/>
        <v>8.8490000000000002</v>
      </c>
      <c r="M18" s="166">
        <f t="shared" si="0"/>
        <v>1.1900000000000002</v>
      </c>
      <c r="N18" s="164">
        <f t="shared" si="0"/>
        <v>2.1</v>
      </c>
      <c r="O18" s="168">
        <f t="shared" si="0"/>
        <v>8.31</v>
      </c>
      <c r="P18" s="164">
        <f t="shared" si="0"/>
        <v>3.7</v>
      </c>
      <c r="Q18" s="168">
        <f t="shared" si="0"/>
        <v>9.86</v>
      </c>
      <c r="R18" s="164">
        <f t="shared" si="0"/>
        <v>5.4</v>
      </c>
      <c r="S18" s="168">
        <f t="shared" si="0"/>
        <v>2.3200000000000003</v>
      </c>
      <c r="T18" s="164">
        <f t="shared" si="0"/>
        <v>0.54900000000000004</v>
      </c>
      <c r="U18" s="168">
        <f t="shared" si="0"/>
        <v>0</v>
      </c>
      <c r="V18" s="167">
        <f t="shared" si="0"/>
        <v>6.3490000000000002</v>
      </c>
      <c r="W18" s="167">
        <f t="shared" si="0"/>
        <v>133.40338983050847</v>
      </c>
      <c r="X18" s="22">
        <f>'Приложение 1.1'!AB17/1.18</f>
        <v>133.40338983050847</v>
      </c>
    </row>
    <row r="19" spans="1:24" s="7" customFormat="1" ht="13.5" customHeight="1" x14ac:dyDescent="0.2">
      <c r="A19" s="204"/>
      <c r="B19" s="347" t="s">
        <v>332</v>
      </c>
      <c r="C19" s="120">
        <f t="shared" ref="C19:V19" si="1">C27+C36+C41+C44</f>
        <v>1.35</v>
      </c>
      <c r="D19" s="264">
        <f t="shared" si="1"/>
        <v>2.1</v>
      </c>
      <c r="E19" s="264">
        <f t="shared" si="1"/>
        <v>8.31</v>
      </c>
      <c r="F19" s="264">
        <f t="shared" si="1"/>
        <v>3.7</v>
      </c>
      <c r="G19" s="264">
        <f t="shared" si="1"/>
        <v>10.500000000000002</v>
      </c>
      <c r="H19" s="264">
        <f t="shared" si="1"/>
        <v>5.4</v>
      </c>
      <c r="I19" s="264">
        <f t="shared" si="1"/>
        <v>2.4800000000000004</v>
      </c>
      <c r="J19" s="264">
        <f t="shared" si="1"/>
        <v>0.54900000000000004</v>
      </c>
      <c r="K19" s="120">
        <f t="shared" si="1"/>
        <v>0</v>
      </c>
      <c r="L19" s="265">
        <f t="shared" si="1"/>
        <v>6.3490000000000002</v>
      </c>
      <c r="M19" s="264">
        <f t="shared" si="1"/>
        <v>1.1900000000000002</v>
      </c>
      <c r="N19" s="264">
        <f t="shared" si="1"/>
        <v>2.1</v>
      </c>
      <c r="O19" s="264">
        <f t="shared" si="1"/>
        <v>8.31</v>
      </c>
      <c r="P19" s="264">
        <f t="shared" si="1"/>
        <v>3.7</v>
      </c>
      <c r="Q19" s="264">
        <f t="shared" si="1"/>
        <v>9.86</v>
      </c>
      <c r="R19" s="264">
        <f t="shared" si="1"/>
        <v>5.4</v>
      </c>
      <c r="S19" s="264">
        <f t="shared" si="1"/>
        <v>2.3200000000000003</v>
      </c>
      <c r="T19" s="264">
        <f t="shared" si="1"/>
        <v>0.54900000000000004</v>
      </c>
      <c r="U19" s="120">
        <f t="shared" si="1"/>
        <v>0</v>
      </c>
      <c r="V19" s="265">
        <f t="shared" si="1"/>
        <v>6.3490000000000002</v>
      </c>
      <c r="W19" s="134">
        <f t="shared" ref="W19" si="2">W27+W36+W41+W46+W95+W111</f>
        <v>57.736440677966101</v>
      </c>
      <c r="X19" s="22">
        <f>'Приложение 1.1'!AB18/1.18</f>
        <v>57.736440677966094</v>
      </c>
    </row>
    <row r="20" spans="1:24" s="7" customFormat="1" ht="18.75" customHeight="1" x14ac:dyDescent="0.2">
      <c r="A20" s="204"/>
      <c r="B20" s="347" t="s">
        <v>333</v>
      </c>
      <c r="C20" s="120">
        <f t="shared" ref="C20:V20" si="3">C58+C127</f>
        <v>0</v>
      </c>
      <c r="D20" s="86">
        <f t="shared" si="3"/>
        <v>0</v>
      </c>
      <c r="E20" s="120">
        <f t="shared" si="3"/>
        <v>6.46</v>
      </c>
      <c r="F20" s="86">
        <f t="shared" si="3"/>
        <v>0</v>
      </c>
      <c r="G20" s="120">
        <f t="shared" si="3"/>
        <v>8.8600000000000012</v>
      </c>
      <c r="H20" s="86">
        <f t="shared" si="3"/>
        <v>0</v>
      </c>
      <c r="I20" s="120">
        <f t="shared" si="3"/>
        <v>1.4300000000000002</v>
      </c>
      <c r="J20" s="86">
        <f t="shared" si="3"/>
        <v>0.7</v>
      </c>
      <c r="K20" s="120">
        <f t="shared" si="3"/>
        <v>0</v>
      </c>
      <c r="L20" s="265">
        <f t="shared" si="3"/>
        <v>2.5</v>
      </c>
      <c r="M20" s="264">
        <f t="shared" si="3"/>
        <v>0</v>
      </c>
      <c r="N20" s="86">
        <f t="shared" si="3"/>
        <v>0</v>
      </c>
      <c r="O20" s="120">
        <f t="shared" si="3"/>
        <v>6.46</v>
      </c>
      <c r="P20" s="86">
        <f t="shared" si="3"/>
        <v>0</v>
      </c>
      <c r="Q20" s="120">
        <f t="shared" si="3"/>
        <v>8.4599999999999991</v>
      </c>
      <c r="R20" s="86">
        <f t="shared" si="3"/>
        <v>0</v>
      </c>
      <c r="S20" s="120">
        <f t="shared" si="3"/>
        <v>1.4300000000000002</v>
      </c>
      <c r="T20" s="86">
        <f t="shared" si="3"/>
        <v>0</v>
      </c>
      <c r="U20" s="120">
        <f t="shared" si="3"/>
        <v>0</v>
      </c>
      <c r="V20" s="265">
        <f t="shared" si="3"/>
        <v>0</v>
      </c>
      <c r="W20" s="134">
        <f t="shared" ref="W20" si="4">W58+W105+W117+W127</f>
        <v>75.666949152542387</v>
      </c>
      <c r="X20" s="22">
        <f>'Приложение 1.1'!AB19/1.18</f>
        <v>75.666949152542372</v>
      </c>
    </row>
    <row r="21" spans="1:24" s="7" customFormat="1" ht="21.75" x14ac:dyDescent="0.2">
      <c r="A21" s="205">
        <v>1</v>
      </c>
      <c r="B21" s="348" t="s">
        <v>25</v>
      </c>
      <c r="C21" s="121">
        <f t="shared" ref="C21:R22" si="5">C22</f>
        <v>1.35</v>
      </c>
      <c r="D21" s="95">
        <f t="shared" si="5"/>
        <v>2.1</v>
      </c>
      <c r="E21" s="121">
        <f t="shared" si="5"/>
        <v>8.31</v>
      </c>
      <c r="F21" s="95">
        <f t="shared" si="5"/>
        <v>3.7</v>
      </c>
      <c r="G21" s="121">
        <f t="shared" si="5"/>
        <v>10.500000000000002</v>
      </c>
      <c r="H21" s="95">
        <f t="shared" si="5"/>
        <v>5.4</v>
      </c>
      <c r="I21" s="121">
        <f t="shared" si="5"/>
        <v>2.4800000000000004</v>
      </c>
      <c r="J21" s="95">
        <f t="shared" si="5"/>
        <v>0.54900000000000004</v>
      </c>
      <c r="K21" s="121">
        <f t="shared" si="5"/>
        <v>0</v>
      </c>
      <c r="L21" s="136">
        <f t="shared" si="5"/>
        <v>6.3490000000000002</v>
      </c>
      <c r="M21" s="135">
        <f t="shared" si="5"/>
        <v>1.1900000000000002</v>
      </c>
      <c r="N21" s="95">
        <f t="shared" si="5"/>
        <v>2.1</v>
      </c>
      <c r="O21" s="121">
        <f t="shared" si="5"/>
        <v>8.31</v>
      </c>
      <c r="P21" s="95">
        <f t="shared" si="5"/>
        <v>3.7</v>
      </c>
      <c r="Q21" s="121">
        <f t="shared" si="5"/>
        <v>9.86</v>
      </c>
      <c r="R21" s="95">
        <f t="shared" si="5"/>
        <v>5.4</v>
      </c>
      <c r="S21" s="121">
        <f t="shared" ref="S21:W22" si="6">S22</f>
        <v>2.3200000000000003</v>
      </c>
      <c r="T21" s="95">
        <f t="shared" si="6"/>
        <v>0.54900000000000004</v>
      </c>
      <c r="U21" s="121">
        <f t="shared" si="6"/>
        <v>0</v>
      </c>
      <c r="V21" s="136">
        <f t="shared" si="6"/>
        <v>6.3490000000000002</v>
      </c>
      <c r="W21" s="136">
        <f t="shared" ref="W21" si="7">W22+W93</f>
        <v>114.83559322033898</v>
      </c>
    </row>
    <row r="22" spans="1:24" s="7" customFormat="1" ht="21.75" x14ac:dyDescent="0.2">
      <c r="A22" s="206" t="s">
        <v>16</v>
      </c>
      <c r="B22" s="348" t="s">
        <v>44</v>
      </c>
      <c r="C22" s="121">
        <f t="shared" si="5"/>
        <v>1.35</v>
      </c>
      <c r="D22" s="95">
        <f t="shared" si="5"/>
        <v>2.1</v>
      </c>
      <c r="E22" s="121">
        <f t="shared" si="5"/>
        <v>8.31</v>
      </c>
      <c r="F22" s="95">
        <f t="shared" si="5"/>
        <v>3.7</v>
      </c>
      <c r="G22" s="121">
        <f t="shared" si="5"/>
        <v>10.500000000000002</v>
      </c>
      <c r="H22" s="95">
        <f t="shared" si="5"/>
        <v>5.4</v>
      </c>
      <c r="I22" s="121">
        <f t="shared" si="5"/>
        <v>2.4800000000000004</v>
      </c>
      <c r="J22" s="95">
        <f t="shared" si="5"/>
        <v>0.54900000000000004</v>
      </c>
      <c r="K22" s="121">
        <f t="shared" si="5"/>
        <v>0</v>
      </c>
      <c r="L22" s="136">
        <f t="shared" si="5"/>
        <v>6.3490000000000002</v>
      </c>
      <c r="M22" s="135">
        <f t="shared" si="5"/>
        <v>1.1900000000000002</v>
      </c>
      <c r="N22" s="95">
        <f t="shared" si="5"/>
        <v>2.1</v>
      </c>
      <c r="O22" s="121">
        <f t="shared" si="5"/>
        <v>8.31</v>
      </c>
      <c r="P22" s="95">
        <f t="shared" si="5"/>
        <v>3.7</v>
      </c>
      <c r="Q22" s="121">
        <f t="shared" si="5"/>
        <v>9.86</v>
      </c>
      <c r="R22" s="95">
        <f t="shared" si="5"/>
        <v>5.4</v>
      </c>
      <c r="S22" s="121">
        <f t="shared" si="6"/>
        <v>2.3200000000000003</v>
      </c>
      <c r="T22" s="95">
        <f t="shared" si="6"/>
        <v>0.54900000000000004</v>
      </c>
      <c r="U22" s="121">
        <f t="shared" si="6"/>
        <v>0</v>
      </c>
      <c r="V22" s="136">
        <f t="shared" si="6"/>
        <v>6.3490000000000002</v>
      </c>
      <c r="W22" s="136">
        <f t="shared" si="6"/>
        <v>83.187288135593221</v>
      </c>
    </row>
    <row r="23" spans="1:24" s="7" customFormat="1" ht="11.25" x14ac:dyDescent="0.2">
      <c r="A23" s="206" t="s">
        <v>21</v>
      </c>
      <c r="B23" s="349" t="s">
        <v>26</v>
      </c>
      <c r="C23" s="121">
        <f t="shared" ref="C23:W23" si="8">C24+C44</f>
        <v>1.35</v>
      </c>
      <c r="D23" s="95">
        <f t="shared" si="8"/>
        <v>2.1</v>
      </c>
      <c r="E23" s="121">
        <f t="shared" si="8"/>
        <v>8.31</v>
      </c>
      <c r="F23" s="95">
        <f t="shared" si="8"/>
        <v>3.7</v>
      </c>
      <c r="G23" s="121">
        <f t="shared" si="8"/>
        <v>10.500000000000002</v>
      </c>
      <c r="H23" s="95">
        <f t="shared" si="8"/>
        <v>5.4</v>
      </c>
      <c r="I23" s="121">
        <f t="shared" si="8"/>
        <v>2.4800000000000004</v>
      </c>
      <c r="J23" s="95">
        <f t="shared" si="8"/>
        <v>0.54900000000000004</v>
      </c>
      <c r="K23" s="121">
        <f t="shared" si="8"/>
        <v>0</v>
      </c>
      <c r="L23" s="136">
        <f t="shared" si="8"/>
        <v>6.3490000000000002</v>
      </c>
      <c r="M23" s="135">
        <f t="shared" si="8"/>
        <v>1.1900000000000002</v>
      </c>
      <c r="N23" s="95">
        <f t="shared" si="8"/>
        <v>2.1</v>
      </c>
      <c r="O23" s="121">
        <f t="shared" si="8"/>
        <v>8.31</v>
      </c>
      <c r="P23" s="95">
        <f t="shared" si="8"/>
        <v>3.7</v>
      </c>
      <c r="Q23" s="121">
        <f t="shared" si="8"/>
        <v>9.86</v>
      </c>
      <c r="R23" s="95">
        <f t="shared" si="8"/>
        <v>5.4</v>
      </c>
      <c r="S23" s="121">
        <f t="shared" si="8"/>
        <v>2.3200000000000003</v>
      </c>
      <c r="T23" s="95">
        <f t="shared" si="8"/>
        <v>0.54900000000000004</v>
      </c>
      <c r="U23" s="121">
        <f t="shared" si="8"/>
        <v>0</v>
      </c>
      <c r="V23" s="136">
        <f t="shared" si="8"/>
        <v>6.3490000000000002</v>
      </c>
      <c r="W23" s="136">
        <f t="shared" si="8"/>
        <v>83.187288135593221</v>
      </c>
    </row>
    <row r="24" spans="1:24" s="7" customFormat="1" ht="11.25" x14ac:dyDescent="0.2">
      <c r="A24" s="206" t="s">
        <v>37</v>
      </c>
      <c r="B24" s="349" t="s">
        <v>27</v>
      </c>
      <c r="C24" s="121">
        <f t="shared" ref="C24:W24" si="9">C25+C39</f>
        <v>0</v>
      </c>
      <c r="D24" s="95">
        <f t="shared" si="9"/>
        <v>2.1</v>
      </c>
      <c r="E24" s="121">
        <f t="shared" si="9"/>
        <v>0</v>
      </c>
      <c r="F24" s="95">
        <f t="shared" si="9"/>
        <v>3.7</v>
      </c>
      <c r="G24" s="121">
        <f t="shared" si="9"/>
        <v>0</v>
      </c>
      <c r="H24" s="95">
        <f t="shared" si="9"/>
        <v>5.4</v>
      </c>
      <c r="I24" s="121">
        <f t="shared" si="9"/>
        <v>0</v>
      </c>
      <c r="J24" s="95">
        <f t="shared" si="9"/>
        <v>0.54900000000000004</v>
      </c>
      <c r="K24" s="121">
        <f t="shared" si="9"/>
        <v>0</v>
      </c>
      <c r="L24" s="136">
        <f t="shared" si="9"/>
        <v>6.3490000000000002</v>
      </c>
      <c r="M24" s="135">
        <f t="shared" si="9"/>
        <v>0</v>
      </c>
      <c r="N24" s="95">
        <f t="shared" si="9"/>
        <v>2.1</v>
      </c>
      <c r="O24" s="121">
        <f t="shared" si="9"/>
        <v>0</v>
      </c>
      <c r="P24" s="95">
        <f t="shared" si="9"/>
        <v>3.7</v>
      </c>
      <c r="Q24" s="121">
        <f t="shared" si="9"/>
        <v>0</v>
      </c>
      <c r="R24" s="95">
        <f t="shared" si="9"/>
        <v>5.4</v>
      </c>
      <c r="S24" s="121">
        <f t="shared" si="9"/>
        <v>0</v>
      </c>
      <c r="T24" s="95">
        <f t="shared" si="9"/>
        <v>0.54900000000000004</v>
      </c>
      <c r="U24" s="121">
        <f t="shared" si="9"/>
        <v>0</v>
      </c>
      <c r="V24" s="136">
        <f t="shared" si="9"/>
        <v>6.3490000000000002</v>
      </c>
      <c r="W24" s="136">
        <f t="shared" si="9"/>
        <v>22.649152542372882</v>
      </c>
    </row>
    <row r="25" spans="1:24" s="7" customFormat="1" ht="11.25" x14ac:dyDescent="0.2">
      <c r="A25" s="206" t="s">
        <v>38</v>
      </c>
      <c r="B25" s="349" t="s">
        <v>57</v>
      </c>
      <c r="C25" s="121">
        <f t="shared" ref="C25:W25" si="10">C26+C35</f>
        <v>0</v>
      </c>
      <c r="D25" s="95">
        <f t="shared" si="10"/>
        <v>2.1</v>
      </c>
      <c r="E25" s="121">
        <f t="shared" si="10"/>
        <v>0</v>
      </c>
      <c r="F25" s="95">
        <f t="shared" si="10"/>
        <v>3.7</v>
      </c>
      <c r="G25" s="121">
        <f t="shared" si="10"/>
        <v>0</v>
      </c>
      <c r="H25" s="95">
        <f t="shared" si="10"/>
        <v>5.4</v>
      </c>
      <c r="I25" s="121">
        <f t="shared" si="10"/>
        <v>0</v>
      </c>
      <c r="J25" s="95">
        <f t="shared" si="10"/>
        <v>0.54900000000000004</v>
      </c>
      <c r="K25" s="121">
        <f t="shared" si="10"/>
        <v>0</v>
      </c>
      <c r="L25" s="136">
        <f t="shared" si="10"/>
        <v>3.149</v>
      </c>
      <c r="M25" s="135">
        <f t="shared" si="10"/>
        <v>0</v>
      </c>
      <c r="N25" s="95">
        <f t="shared" si="10"/>
        <v>2.1</v>
      </c>
      <c r="O25" s="121">
        <f t="shared" si="10"/>
        <v>0</v>
      </c>
      <c r="P25" s="95">
        <f t="shared" si="10"/>
        <v>3.7</v>
      </c>
      <c r="Q25" s="121">
        <f t="shared" si="10"/>
        <v>0</v>
      </c>
      <c r="R25" s="95">
        <f t="shared" si="10"/>
        <v>5.4</v>
      </c>
      <c r="S25" s="121">
        <f t="shared" si="10"/>
        <v>0</v>
      </c>
      <c r="T25" s="95">
        <f t="shared" si="10"/>
        <v>0.54900000000000004</v>
      </c>
      <c r="U25" s="121">
        <f t="shared" si="10"/>
        <v>0</v>
      </c>
      <c r="V25" s="136">
        <f t="shared" si="10"/>
        <v>3.149</v>
      </c>
      <c r="W25" s="136">
        <f t="shared" si="10"/>
        <v>10.879661016949152</v>
      </c>
    </row>
    <row r="26" spans="1:24" s="7" customFormat="1" ht="11.25" x14ac:dyDescent="0.2">
      <c r="A26" s="207" t="s">
        <v>180</v>
      </c>
      <c r="B26" s="350" t="s">
        <v>28</v>
      </c>
      <c r="C26" s="122">
        <f t="shared" ref="C26:V26" si="11">C27</f>
        <v>0</v>
      </c>
      <c r="D26" s="98">
        <f t="shared" si="11"/>
        <v>2.1</v>
      </c>
      <c r="E26" s="122">
        <f t="shared" si="11"/>
        <v>0</v>
      </c>
      <c r="F26" s="98">
        <f t="shared" si="11"/>
        <v>3.7</v>
      </c>
      <c r="G26" s="122">
        <f t="shared" si="11"/>
        <v>0</v>
      </c>
      <c r="H26" s="98">
        <f t="shared" si="11"/>
        <v>5.4</v>
      </c>
      <c r="I26" s="122">
        <f t="shared" si="11"/>
        <v>0</v>
      </c>
      <c r="J26" s="98">
        <f t="shared" si="11"/>
        <v>0</v>
      </c>
      <c r="K26" s="122">
        <f t="shared" si="11"/>
        <v>0</v>
      </c>
      <c r="L26" s="138">
        <f t="shared" si="11"/>
        <v>2.7</v>
      </c>
      <c r="M26" s="137">
        <f t="shared" si="11"/>
        <v>0</v>
      </c>
      <c r="N26" s="98">
        <f t="shared" si="11"/>
        <v>2.1</v>
      </c>
      <c r="O26" s="122">
        <f t="shared" si="11"/>
        <v>0</v>
      </c>
      <c r="P26" s="98">
        <f t="shared" si="11"/>
        <v>3.7</v>
      </c>
      <c r="Q26" s="122">
        <f t="shared" si="11"/>
        <v>0</v>
      </c>
      <c r="R26" s="98">
        <f t="shared" si="11"/>
        <v>5.4</v>
      </c>
      <c r="S26" s="122">
        <f t="shared" si="11"/>
        <v>0</v>
      </c>
      <c r="T26" s="98">
        <f t="shared" si="11"/>
        <v>0</v>
      </c>
      <c r="U26" s="122">
        <f t="shared" si="11"/>
        <v>0</v>
      </c>
      <c r="V26" s="138">
        <f t="shared" si="11"/>
        <v>2.7</v>
      </c>
      <c r="W26" s="138">
        <f>W27</f>
        <v>9.3830508474576266</v>
      </c>
    </row>
    <row r="27" spans="1:24" s="7" customFormat="1" ht="11.25" x14ac:dyDescent="0.2">
      <c r="A27" s="208" t="s">
        <v>181</v>
      </c>
      <c r="B27" s="351" t="s">
        <v>179</v>
      </c>
      <c r="C27" s="123">
        <f t="shared" ref="C27:V27" si="12">SUM(C28:C34)</f>
        <v>0</v>
      </c>
      <c r="D27" s="79">
        <f t="shared" si="12"/>
        <v>2.1</v>
      </c>
      <c r="E27" s="123">
        <f t="shared" si="12"/>
        <v>0</v>
      </c>
      <c r="F27" s="79">
        <f t="shared" si="12"/>
        <v>3.7</v>
      </c>
      <c r="G27" s="123">
        <f t="shared" si="12"/>
        <v>0</v>
      </c>
      <c r="H27" s="79">
        <f t="shared" si="12"/>
        <v>5.4</v>
      </c>
      <c r="I27" s="123">
        <f t="shared" si="12"/>
        <v>0</v>
      </c>
      <c r="J27" s="79">
        <f t="shared" si="12"/>
        <v>0</v>
      </c>
      <c r="K27" s="123">
        <f t="shared" si="12"/>
        <v>0</v>
      </c>
      <c r="L27" s="140">
        <f t="shared" si="12"/>
        <v>2.7</v>
      </c>
      <c r="M27" s="139">
        <f t="shared" si="12"/>
        <v>0</v>
      </c>
      <c r="N27" s="79">
        <f t="shared" si="12"/>
        <v>2.1</v>
      </c>
      <c r="O27" s="123">
        <f t="shared" si="12"/>
        <v>0</v>
      </c>
      <c r="P27" s="79">
        <f t="shared" si="12"/>
        <v>3.7</v>
      </c>
      <c r="Q27" s="123">
        <f t="shared" si="12"/>
        <v>0</v>
      </c>
      <c r="R27" s="79">
        <f t="shared" si="12"/>
        <v>5.4</v>
      </c>
      <c r="S27" s="123">
        <f t="shared" si="12"/>
        <v>0</v>
      </c>
      <c r="T27" s="79">
        <f t="shared" si="12"/>
        <v>0</v>
      </c>
      <c r="U27" s="123">
        <f t="shared" si="12"/>
        <v>0</v>
      </c>
      <c r="V27" s="140">
        <f t="shared" si="12"/>
        <v>2.7</v>
      </c>
      <c r="W27" s="140">
        <f>SUM(W28:W34)</f>
        <v>9.3830508474576266</v>
      </c>
    </row>
    <row r="28" spans="1:24" s="7" customFormat="1" ht="22.5" x14ac:dyDescent="0.2">
      <c r="A28" s="209" t="s">
        <v>107</v>
      </c>
      <c r="B28" s="352" t="s">
        <v>190</v>
      </c>
      <c r="C28" s="287"/>
      <c r="D28" s="283">
        <v>2.1</v>
      </c>
      <c r="E28" s="287"/>
      <c r="F28" s="283"/>
      <c r="G28" s="287"/>
      <c r="H28" s="283"/>
      <c r="I28" s="287"/>
      <c r="J28" s="283"/>
      <c r="K28" s="287"/>
      <c r="L28" s="283"/>
      <c r="M28" s="287"/>
      <c r="N28" s="283">
        <v>2.1</v>
      </c>
      <c r="O28" s="287"/>
      <c r="P28" s="283"/>
      <c r="Q28" s="287"/>
      <c r="R28" s="283"/>
      <c r="S28" s="287"/>
      <c r="T28" s="283"/>
      <c r="U28" s="287"/>
      <c r="V28" s="346"/>
      <c r="W28" s="92">
        <f>'Приложение 1.1'!AB27/1.18</f>
        <v>0.75169491525423737</v>
      </c>
    </row>
    <row r="29" spans="1:24" s="7" customFormat="1" ht="22.5" x14ac:dyDescent="0.2">
      <c r="A29" s="209" t="s">
        <v>182</v>
      </c>
      <c r="B29" s="352" t="s">
        <v>191</v>
      </c>
      <c r="C29" s="287"/>
      <c r="D29" s="283"/>
      <c r="E29" s="287"/>
      <c r="F29" s="283">
        <v>3.7</v>
      </c>
      <c r="G29" s="287"/>
      <c r="H29" s="283"/>
      <c r="I29" s="287"/>
      <c r="J29" s="283"/>
      <c r="K29" s="287"/>
      <c r="L29" s="283"/>
      <c r="M29" s="287"/>
      <c r="N29" s="283"/>
      <c r="O29" s="287"/>
      <c r="P29" s="283">
        <v>3.7</v>
      </c>
      <c r="Q29" s="287"/>
      <c r="R29" s="283"/>
      <c r="S29" s="287"/>
      <c r="T29" s="283"/>
      <c r="U29" s="287"/>
      <c r="V29" s="346"/>
      <c r="W29" s="92">
        <f>'Приложение 1.1'!AB28/1.18</f>
        <v>1.2389830508474577</v>
      </c>
    </row>
    <row r="30" spans="1:24" s="7" customFormat="1" ht="22.5" x14ac:dyDescent="0.2">
      <c r="A30" s="209" t="s">
        <v>183</v>
      </c>
      <c r="B30" s="352" t="s">
        <v>193</v>
      </c>
      <c r="C30" s="287"/>
      <c r="D30" s="283"/>
      <c r="E30" s="287"/>
      <c r="F30" s="283"/>
      <c r="G30" s="287"/>
      <c r="H30" s="283">
        <v>5.4</v>
      </c>
      <c r="I30" s="287"/>
      <c r="J30" s="283"/>
      <c r="K30" s="287"/>
      <c r="L30" s="283"/>
      <c r="M30" s="287"/>
      <c r="N30" s="283"/>
      <c r="O30" s="287"/>
      <c r="P30" s="283"/>
      <c r="Q30" s="287"/>
      <c r="R30" s="283">
        <v>5.4</v>
      </c>
      <c r="S30" s="287"/>
      <c r="T30" s="283"/>
      <c r="U30" s="287"/>
      <c r="V30" s="346"/>
      <c r="W30" s="92">
        <f>'Приложение 1.1'!AB29/1.18</f>
        <v>1.9432203389830511</v>
      </c>
    </row>
    <row r="31" spans="1:24" s="7" customFormat="1" ht="11.25" x14ac:dyDescent="0.2">
      <c r="A31" s="209" t="s">
        <v>184</v>
      </c>
      <c r="B31" s="352" t="s">
        <v>207</v>
      </c>
      <c r="C31" s="287"/>
      <c r="D31" s="283"/>
      <c r="E31" s="287"/>
      <c r="F31" s="283"/>
      <c r="G31" s="287"/>
      <c r="H31" s="283"/>
      <c r="I31" s="287"/>
      <c r="J31" s="283"/>
      <c r="K31" s="287"/>
      <c r="L31" s="283"/>
      <c r="M31" s="287"/>
      <c r="N31" s="283"/>
      <c r="O31" s="287"/>
      <c r="P31" s="283"/>
      <c r="Q31" s="287"/>
      <c r="R31" s="283"/>
      <c r="S31" s="287"/>
      <c r="T31" s="283"/>
      <c r="U31" s="287"/>
      <c r="V31" s="346"/>
      <c r="W31" s="92">
        <f>'Приложение 1.1'!AB30/1.18</f>
        <v>1.4271186440677965</v>
      </c>
    </row>
    <row r="32" spans="1:24" s="7" customFormat="1" ht="11.25" x14ac:dyDescent="0.2">
      <c r="A32" s="209" t="s">
        <v>204</v>
      </c>
      <c r="B32" s="352" t="s">
        <v>208</v>
      </c>
      <c r="C32" s="287"/>
      <c r="D32" s="283"/>
      <c r="E32" s="287"/>
      <c r="F32" s="283"/>
      <c r="G32" s="287"/>
      <c r="H32" s="283"/>
      <c r="I32" s="287"/>
      <c r="J32" s="283"/>
      <c r="K32" s="287"/>
      <c r="L32" s="283"/>
      <c r="M32" s="287"/>
      <c r="N32" s="283"/>
      <c r="O32" s="287"/>
      <c r="P32" s="283"/>
      <c r="Q32" s="287"/>
      <c r="R32" s="283"/>
      <c r="S32" s="287"/>
      <c r="T32" s="283"/>
      <c r="U32" s="287"/>
      <c r="V32" s="346"/>
      <c r="W32" s="92">
        <f>'Приложение 1.1'!AB31/1.18</f>
        <v>1.4271186440677965</v>
      </c>
    </row>
    <row r="33" spans="1:23" s="7" customFormat="1" ht="11.25" x14ac:dyDescent="0.2">
      <c r="A33" s="209" t="s">
        <v>205</v>
      </c>
      <c r="B33" s="352" t="s">
        <v>209</v>
      </c>
      <c r="C33" s="287"/>
      <c r="D33" s="283"/>
      <c r="E33" s="287"/>
      <c r="F33" s="283"/>
      <c r="G33" s="287"/>
      <c r="H33" s="283"/>
      <c r="I33" s="287"/>
      <c r="J33" s="283"/>
      <c r="K33" s="287"/>
      <c r="L33" s="283"/>
      <c r="M33" s="287"/>
      <c r="N33" s="283"/>
      <c r="O33" s="287"/>
      <c r="P33" s="283"/>
      <c r="Q33" s="287"/>
      <c r="R33" s="283"/>
      <c r="S33" s="287"/>
      <c r="T33" s="283"/>
      <c r="U33" s="287"/>
      <c r="V33" s="346"/>
      <c r="W33" s="92">
        <f>'Приложение 1.1'!AB32/1.18</f>
        <v>1.4271186440677965</v>
      </c>
    </row>
    <row r="34" spans="1:23" s="7" customFormat="1" ht="22.5" x14ac:dyDescent="0.2">
      <c r="A34" s="209" t="s">
        <v>206</v>
      </c>
      <c r="B34" s="352" t="s">
        <v>192</v>
      </c>
      <c r="C34" s="287"/>
      <c r="D34" s="283"/>
      <c r="E34" s="287"/>
      <c r="F34" s="283"/>
      <c r="G34" s="287"/>
      <c r="H34" s="283"/>
      <c r="I34" s="287"/>
      <c r="J34" s="283"/>
      <c r="K34" s="287"/>
      <c r="L34" s="283">
        <v>2.7</v>
      </c>
      <c r="M34" s="287"/>
      <c r="N34" s="283"/>
      <c r="O34" s="287"/>
      <c r="P34" s="283"/>
      <c r="Q34" s="287"/>
      <c r="R34" s="283"/>
      <c r="S34" s="287"/>
      <c r="T34" s="283"/>
      <c r="U34" s="287"/>
      <c r="V34" s="346">
        <v>2.7</v>
      </c>
      <c r="W34" s="92">
        <f>'Приложение 1.1'!AB33/1.18</f>
        <v>1.1677966101694914</v>
      </c>
    </row>
    <row r="35" spans="1:23" s="7" customFormat="1" ht="11.25" x14ac:dyDescent="0.2">
      <c r="A35" s="206" t="s">
        <v>39</v>
      </c>
      <c r="B35" s="350" t="s">
        <v>29</v>
      </c>
      <c r="C35" s="121">
        <f t="shared" ref="C35:W35" si="13">C36</f>
        <v>0</v>
      </c>
      <c r="D35" s="95">
        <f t="shared" si="13"/>
        <v>0</v>
      </c>
      <c r="E35" s="121">
        <f t="shared" si="13"/>
        <v>0</v>
      </c>
      <c r="F35" s="95">
        <f t="shared" si="13"/>
        <v>0</v>
      </c>
      <c r="G35" s="121">
        <f t="shared" si="13"/>
        <v>0</v>
      </c>
      <c r="H35" s="95">
        <f t="shared" si="13"/>
        <v>0</v>
      </c>
      <c r="I35" s="121">
        <f t="shared" si="13"/>
        <v>0</v>
      </c>
      <c r="J35" s="95">
        <f t="shared" si="13"/>
        <v>0.54900000000000004</v>
      </c>
      <c r="K35" s="121">
        <f t="shared" si="13"/>
        <v>0</v>
      </c>
      <c r="L35" s="136">
        <f t="shared" si="13"/>
        <v>0.44900000000000001</v>
      </c>
      <c r="M35" s="135">
        <f t="shared" si="13"/>
        <v>0</v>
      </c>
      <c r="N35" s="95">
        <f t="shared" si="13"/>
        <v>0</v>
      </c>
      <c r="O35" s="121">
        <f t="shared" si="13"/>
        <v>0</v>
      </c>
      <c r="P35" s="95">
        <f t="shared" si="13"/>
        <v>0</v>
      </c>
      <c r="Q35" s="121">
        <f t="shared" si="13"/>
        <v>0</v>
      </c>
      <c r="R35" s="95">
        <f t="shared" si="13"/>
        <v>0</v>
      </c>
      <c r="S35" s="121">
        <f t="shared" si="13"/>
        <v>0</v>
      </c>
      <c r="T35" s="95">
        <f t="shared" si="13"/>
        <v>0.54900000000000004</v>
      </c>
      <c r="U35" s="121">
        <f t="shared" si="13"/>
        <v>0</v>
      </c>
      <c r="V35" s="136">
        <f t="shared" si="13"/>
        <v>0.44900000000000001</v>
      </c>
      <c r="W35" s="136">
        <f t="shared" si="13"/>
        <v>1.4966101694915257</v>
      </c>
    </row>
    <row r="36" spans="1:23" s="7" customFormat="1" ht="11.25" x14ac:dyDescent="0.2">
      <c r="A36" s="208" t="s">
        <v>194</v>
      </c>
      <c r="B36" s="351" t="s">
        <v>179</v>
      </c>
      <c r="C36" s="125">
        <f t="shared" ref="C36:V36" si="14">SUM(C37:C38)</f>
        <v>0</v>
      </c>
      <c r="D36" s="78">
        <f t="shared" si="14"/>
        <v>0</v>
      </c>
      <c r="E36" s="125">
        <f t="shared" si="14"/>
        <v>0</v>
      </c>
      <c r="F36" s="78">
        <f t="shared" si="14"/>
        <v>0</v>
      </c>
      <c r="G36" s="125">
        <f t="shared" si="14"/>
        <v>0</v>
      </c>
      <c r="H36" s="78">
        <f t="shared" si="14"/>
        <v>0</v>
      </c>
      <c r="I36" s="125">
        <f t="shared" si="14"/>
        <v>0</v>
      </c>
      <c r="J36" s="78">
        <f t="shared" si="14"/>
        <v>0.54900000000000004</v>
      </c>
      <c r="K36" s="125">
        <f t="shared" si="14"/>
        <v>0</v>
      </c>
      <c r="L36" s="142">
        <f t="shared" si="14"/>
        <v>0.44900000000000001</v>
      </c>
      <c r="M36" s="141">
        <f t="shared" si="14"/>
        <v>0</v>
      </c>
      <c r="N36" s="78">
        <f t="shared" si="14"/>
        <v>0</v>
      </c>
      <c r="O36" s="125">
        <f t="shared" si="14"/>
        <v>0</v>
      </c>
      <c r="P36" s="78">
        <f t="shared" si="14"/>
        <v>0</v>
      </c>
      <c r="Q36" s="125">
        <f t="shared" si="14"/>
        <v>0</v>
      </c>
      <c r="R36" s="78">
        <f t="shared" si="14"/>
        <v>0</v>
      </c>
      <c r="S36" s="125">
        <f t="shared" si="14"/>
        <v>0</v>
      </c>
      <c r="T36" s="78">
        <f t="shared" si="14"/>
        <v>0.54900000000000004</v>
      </c>
      <c r="U36" s="125">
        <f t="shared" si="14"/>
        <v>0</v>
      </c>
      <c r="V36" s="142">
        <f t="shared" si="14"/>
        <v>0.44900000000000001</v>
      </c>
      <c r="W36" s="142">
        <f t="shared" ref="W36" si="15">SUM(W37:W38)</f>
        <v>1.4966101694915257</v>
      </c>
    </row>
    <row r="37" spans="1:23" s="7" customFormat="1" ht="33.75" x14ac:dyDescent="0.2">
      <c r="A37" s="210" t="s">
        <v>195</v>
      </c>
      <c r="B37" s="352" t="s">
        <v>196</v>
      </c>
      <c r="C37" s="285"/>
      <c r="D37" s="286"/>
      <c r="E37" s="285"/>
      <c r="F37" s="286"/>
      <c r="G37" s="285"/>
      <c r="H37" s="286"/>
      <c r="I37" s="285"/>
      <c r="J37" s="284">
        <v>0.54900000000000004</v>
      </c>
      <c r="K37" s="285"/>
      <c r="L37" s="286"/>
      <c r="M37" s="285"/>
      <c r="N37" s="286"/>
      <c r="O37" s="285"/>
      <c r="P37" s="286"/>
      <c r="Q37" s="285"/>
      <c r="R37" s="286"/>
      <c r="S37" s="285"/>
      <c r="T37" s="284">
        <v>0.54900000000000004</v>
      </c>
      <c r="U37" s="285"/>
      <c r="V37" s="275"/>
      <c r="W37" s="92">
        <f>'Приложение 1.1'!AB36/1.18</f>
        <v>0.86779661016949161</v>
      </c>
    </row>
    <row r="38" spans="1:23" ht="35.25" customHeight="1" x14ac:dyDescent="0.25">
      <c r="A38" s="210" t="s">
        <v>197</v>
      </c>
      <c r="B38" s="352" t="s">
        <v>198</v>
      </c>
      <c r="C38" s="285"/>
      <c r="D38" s="286"/>
      <c r="E38" s="285"/>
      <c r="F38" s="286"/>
      <c r="G38" s="285"/>
      <c r="H38" s="286"/>
      <c r="I38" s="285"/>
      <c r="J38" s="284"/>
      <c r="K38" s="285"/>
      <c r="L38" s="284">
        <v>0.44900000000000001</v>
      </c>
      <c r="M38" s="285"/>
      <c r="N38" s="286"/>
      <c r="O38" s="285"/>
      <c r="P38" s="286"/>
      <c r="Q38" s="285"/>
      <c r="R38" s="286"/>
      <c r="S38" s="285"/>
      <c r="T38" s="284"/>
      <c r="U38" s="285"/>
      <c r="V38" s="336">
        <v>0.44900000000000001</v>
      </c>
      <c r="W38" s="92">
        <f>'Приложение 1.1'!AB37/1.18</f>
        <v>0.62881355932203398</v>
      </c>
    </row>
    <row r="39" spans="1:23" ht="21.6" customHeight="1" x14ac:dyDescent="0.25">
      <c r="A39" s="206" t="s">
        <v>40</v>
      </c>
      <c r="B39" s="353" t="s">
        <v>58</v>
      </c>
      <c r="C39" s="121">
        <f t="shared" ref="C39:R41" si="16">C40</f>
        <v>0</v>
      </c>
      <c r="D39" s="95">
        <f t="shared" si="16"/>
        <v>0</v>
      </c>
      <c r="E39" s="121">
        <f t="shared" si="16"/>
        <v>0</v>
      </c>
      <c r="F39" s="95">
        <f t="shared" si="16"/>
        <v>0</v>
      </c>
      <c r="G39" s="121">
        <f t="shared" si="16"/>
        <v>0</v>
      </c>
      <c r="H39" s="95">
        <f t="shared" si="16"/>
        <v>0</v>
      </c>
      <c r="I39" s="121">
        <f t="shared" si="16"/>
        <v>0</v>
      </c>
      <c r="J39" s="95">
        <f t="shared" si="16"/>
        <v>0</v>
      </c>
      <c r="K39" s="121">
        <f t="shared" si="16"/>
        <v>0</v>
      </c>
      <c r="L39" s="136">
        <f t="shared" si="16"/>
        <v>3.2</v>
      </c>
      <c r="M39" s="135">
        <f t="shared" si="16"/>
        <v>0</v>
      </c>
      <c r="N39" s="95">
        <f t="shared" si="16"/>
        <v>0</v>
      </c>
      <c r="O39" s="121">
        <f t="shared" si="16"/>
        <v>0</v>
      </c>
      <c r="P39" s="95">
        <f t="shared" si="16"/>
        <v>0</v>
      </c>
      <c r="Q39" s="121">
        <f t="shared" si="16"/>
        <v>0</v>
      </c>
      <c r="R39" s="95">
        <f t="shared" si="16"/>
        <v>0</v>
      </c>
      <c r="S39" s="121">
        <f t="shared" ref="S39:V41" si="17">S40</f>
        <v>0</v>
      </c>
      <c r="T39" s="95">
        <f t="shared" si="17"/>
        <v>0</v>
      </c>
      <c r="U39" s="121">
        <f t="shared" si="17"/>
        <v>0</v>
      </c>
      <c r="V39" s="136">
        <f t="shared" si="17"/>
        <v>3.2</v>
      </c>
      <c r="W39" s="138">
        <f>W40</f>
        <v>11.76949152542373</v>
      </c>
    </row>
    <row r="40" spans="1:23" x14ac:dyDescent="0.25">
      <c r="A40" s="206" t="s">
        <v>41</v>
      </c>
      <c r="B40" s="350" t="s">
        <v>31</v>
      </c>
      <c r="C40" s="122">
        <f t="shared" si="16"/>
        <v>0</v>
      </c>
      <c r="D40" s="98">
        <f t="shared" si="16"/>
        <v>0</v>
      </c>
      <c r="E40" s="122">
        <f t="shared" si="16"/>
        <v>0</v>
      </c>
      <c r="F40" s="98">
        <f t="shared" si="16"/>
        <v>0</v>
      </c>
      <c r="G40" s="122">
        <f t="shared" si="16"/>
        <v>0</v>
      </c>
      <c r="H40" s="98">
        <f t="shared" si="16"/>
        <v>0</v>
      </c>
      <c r="I40" s="122">
        <f t="shared" si="16"/>
        <v>0</v>
      </c>
      <c r="J40" s="98">
        <f t="shared" si="16"/>
        <v>0</v>
      </c>
      <c r="K40" s="122">
        <f t="shared" si="16"/>
        <v>0</v>
      </c>
      <c r="L40" s="138">
        <f t="shared" si="16"/>
        <v>3.2</v>
      </c>
      <c r="M40" s="137">
        <f t="shared" si="16"/>
        <v>0</v>
      </c>
      <c r="N40" s="98">
        <f t="shared" si="16"/>
        <v>0</v>
      </c>
      <c r="O40" s="122">
        <f t="shared" si="16"/>
        <v>0</v>
      </c>
      <c r="P40" s="98">
        <f t="shared" si="16"/>
        <v>0</v>
      </c>
      <c r="Q40" s="122">
        <f t="shared" si="16"/>
        <v>0</v>
      </c>
      <c r="R40" s="98">
        <f t="shared" si="16"/>
        <v>0</v>
      </c>
      <c r="S40" s="122">
        <f t="shared" si="17"/>
        <v>0</v>
      </c>
      <c r="T40" s="98">
        <f t="shared" si="17"/>
        <v>0</v>
      </c>
      <c r="U40" s="122">
        <f t="shared" si="17"/>
        <v>0</v>
      </c>
      <c r="V40" s="138">
        <f t="shared" si="17"/>
        <v>3.2</v>
      </c>
      <c r="W40" s="138">
        <f>W41</f>
        <v>11.76949152542373</v>
      </c>
    </row>
    <row r="41" spans="1:23" x14ac:dyDescent="0.25">
      <c r="A41" s="211" t="s">
        <v>199</v>
      </c>
      <c r="B41" s="351" t="s">
        <v>179</v>
      </c>
      <c r="C41" s="123">
        <f t="shared" si="16"/>
        <v>0</v>
      </c>
      <c r="D41" s="79">
        <f t="shared" si="16"/>
        <v>0</v>
      </c>
      <c r="E41" s="123">
        <f t="shared" si="16"/>
        <v>0</v>
      </c>
      <c r="F41" s="79">
        <f t="shared" si="16"/>
        <v>0</v>
      </c>
      <c r="G41" s="123">
        <f t="shared" si="16"/>
        <v>0</v>
      </c>
      <c r="H41" s="79">
        <f t="shared" si="16"/>
        <v>0</v>
      </c>
      <c r="I41" s="123">
        <f t="shared" si="16"/>
        <v>0</v>
      </c>
      <c r="J41" s="79">
        <f t="shared" si="16"/>
        <v>0</v>
      </c>
      <c r="K41" s="123">
        <f t="shared" si="16"/>
        <v>0</v>
      </c>
      <c r="L41" s="140">
        <f t="shared" si="16"/>
        <v>3.2</v>
      </c>
      <c r="M41" s="139">
        <f t="shared" si="16"/>
        <v>0</v>
      </c>
      <c r="N41" s="79">
        <f t="shared" si="16"/>
        <v>0</v>
      </c>
      <c r="O41" s="123">
        <f t="shared" si="16"/>
        <v>0</v>
      </c>
      <c r="P41" s="79">
        <f t="shared" si="16"/>
        <v>0</v>
      </c>
      <c r="Q41" s="123">
        <f t="shared" si="16"/>
        <v>0</v>
      </c>
      <c r="R41" s="79">
        <f t="shared" si="16"/>
        <v>0</v>
      </c>
      <c r="S41" s="123">
        <f t="shared" si="17"/>
        <v>0</v>
      </c>
      <c r="T41" s="79">
        <f t="shared" si="17"/>
        <v>0</v>
      </c>
      <c r="U41" s="123">
        <f t="shared" si="17"/>
        <v>0</v>
      </c>
      <c r="V41" s="140">
        <f t="shared" si="17"/>
        <v>3.2</v>
      </c>
      <c r="W41" s="140">
        <f>W42</f>
        <v>11.76949152542373</v>
      </c>
    </row>
    <row r="42" spans="1:23" ht="22.5" x14ac:dyDescent="0.25">
      <c r="A42" s="212" t="s">
        <v>200</v>
      </c>
      <c r="B42" s="354" t="s">
        <v>202</v>
      </c>
      <c r="C42" s="538"/>
      <c r="D42" s="532"/>
      <c r="E42" s="538"/>
      <c r="F42" s="532"/>
      <c r="G42" s="538"/>
      <c r="H42" s="532"/>
      <c r="I42" s="538"/>
      <c r="J42" s="532"/>
      <c r="K42" s="538"/>
      <c r="L42" s="605">
        <v>3.2</v>
      </c>
      <c r="M42" s="536"/>
      <c r="N42" s="532"/>
      <c r="O42" s="538"/>
      <c r="P42" s="532"/>
      <c r="Q42" s="538"/>
      <c r="R42" s="532"/>
      <c r="S42" s="538"/>
      <c r="T42" s="532"/>
      <c r="U42" s="538"/>
      <c r="V42" s="605">
        <v>3.2</v>
      </c>
      <c r="W42" s="608">
        <f>SUM('Приложение 1.1'!AB41:AB42)/1.18</f>
        <v>11.76949152542373</v>
      </c>
    </row>
    <row r="43" spans="1:23" ht="22.5" x14ac:dyDescent="0.25">
      <c r="A43" s="212" t="s">
        <v>201</v>
      </c>
      <c r="B43" s="354" t="s">
        <v>203</v>
      </c>
      <c r="C43" s="538"/>
      <c r="D43" s="532"/>
      <c r="E43" s="538"/>
      <c r="F43" s="532"/>
      <c r="G43" s="538"/>
      <c r="H43" s="532"/>
      <c r="I43" s="538"/>
      <c r="J43" s="532"/>
      <c r="K43" s="538"/>
      <c r="L43" s="605"/>
      <c r="M43" s="536"/>
      <c r="N43" s="532"/>
      <c r="O43" s="538"/>
      <c r="P43" s="532"/>
      <c r="Q43" s="538"/>
      <c r="R43" s="532"/>
      <c r="S43" s="538"/>
      <c r="T43" s="532"/>
      <c r="U43" s="538"/>
      <c r="V43" s="605"/>
      <c r="W43" s="609"/>
    </row>
    <row r="44" spans="1:23" ht="24.75" customHeight="1" x14ac:dyDescent="0.25">
      <c r="A44" s="206" t="s">
        <v>42</v>
      </c>
      <c r="B44" s="355" t="s">
        <v>32</v>
      </c>
      <c r="C44" s="126">
        <f t="shared" ref="C44:W44" si="18">C45</f>
        <v>1.35</v>
      </c>
      <c r="D44" s="101">
        <f t="shared" si="18"/>
        <v>0</v>
      </c>
      <c r="E44" s="126">
        <f t="shared" si="18"/>
        <v>8.31</v>
      </c>
      <c r="F44" s="101">
        <f t="shared" si="18"/>
        <v>0</v>
      </c>
      <c r="G44" s="126">
        <f t="shared" si="18"/>
        <v>10.500000000000002</v>
      </c>
      <c r="H44" s="101">
        <f t="shared" si="18"/>
        <v>0</v>
      </c>
      <c r="I44" s="126">
        <f t="shared" si="18"/>
        <v>2.4800000000000004</v>
      </c>
      <c r="J44" s="101">
        <f t="shared" si="18"/>
        <v>0</v>
      </c>
      <c r="K44" s="126">
        <f t="shared" si="18"/>
        <v>0</v>
      </c>
      <c r="L44" s="144">
        <f t="shared" si="18"/>
        <v>0</v>
      </c>
      <c r="M44" s="143">
        <f t="shared" si="18"/>
        <v>1.1900000000000002</v>
      </c>
      <c r="N44" s="101">
        <f t="shared" si="18"/>
        <v>0</v>
      </c>
      <c r="O44" s="126">
        <f t="shared" si="18"/>
        <v>8.31</v>
      </c>
      <c r="P44" s="101">
        <f t="shared" si="18"/>
        <v>0</v>
      </c>
      <c r="Q44" s="126">
        <f t="shared" si="18"/>
        <v>9.86</v>
      </c>
      <c r="R44" s="101">
        <f t="shared" si="18"/>
        <v>0</v>
      </c>
      <c r="S44" s="126">
        <f t="shared" si="18"/>
        <v>2.3200000000000003</v>
      </c>
      <c r="T44" s="101">
        <f t="shared" si="18"/>
        <v>0</v>
      </c>
      <c r="U44" s="126">
        <f t="shared" si="18"/>
        <v>0</v>
      </c>
      <c r="V44" s="144">
        <f t="shared" si="18"/>
        <v>0</v>
      </c>
      <c r="W44" s="136">
        <f t="shared" si="18"/>
        <v>60.538135593220339</v>
      </c>
    </row>
    <row r="45" spans="1:23" ht="16.5" customHeight="1" x14ac:dyDescent="0.25">
      <c r="A45" s="213" t="s">
        <v>43</v>
      </c>
      <c r="B45" s="356" t="s">
        <v>33</v>
      </c>
      <c r="C45" s="127">
        <f t="shared" ref="C45:W45" si="19">C46+C58</f>
        <v>1.35</v>
      </c>
      <c r="D45" s="103">
        <f t="shared" si="19"/>
        <v>0</v>
      </c>
      <c r="E45" s="127">
        <f t="shared" si="19"/>
        <v>8.31</v>
      </c>
      <c r="F45" s="103">
        <f t="shared" si="19"/>
        <v>0</v>
      </c>
      <c r="G45" s="127">
        <f t="shared" si="19"/>
        <v>10.500000000000002</v>
      </c>
      <c r="H45" s="103">
        <f t="shared" si="19"/>
        <v>0</v>
      </c>
      <c r="I45" s="127">
        <f t="shared" si="19"/>
        <v>2.4800000000000004</v>
      </c>
      <c r="J45" s="103">
        <f t="shared" si="19"/>
        <v>0</v>
      </c>
      <c r="K45" s="127">
        <f t="shared" si="19"/>
        <v>0</v>
      </c>
      <c r="L45" s="146">
        <f t="shared" si="19"/>
        <v>0</v>
      </c>
      <c r="M45" s="145">
        <f t="shared" si="19"/>
        <v>1.1900000000000002</v>
      </c>
      <c r="N45" s="103">
        <f t="shared" si="19"/>
        <v>0</v>
      </c>
      <c r="O45" s="127">
        <f t="shared" si="19"/>
        <v>8.31</v>
      </c>
      <c r="P45" s="103">
        <f t="shared" si="19"/>
        <v>0</v>
      </c>
      <c r="Q45" s="127">
        <f t="shared" si="19"/>
        <v>9.86</v>
      </c>
      <c r="R45" s="103">
        <f t="shared" si="19"/>
        <v>0</v>
      </c>
      <c r="S45" s="127">
        <f t="shared" si="19"/>
        <v>2.3200000000000003</v>
      </c>
      <c r="T45" s="103">
        <f t="shared" si="19"/>
        <v>0</v>
      </c>
      <c r="U45" s="127">
        <f t="shared" si="19"/>
        <v>0</v>
      </c>
      <c r="V45" s="146">
        <f t="shared" si="19"/>
        <v>0</v>
      </c>
      <c r="W45" s="138">
        <f t="shared" si="19"/>
        <v>60.538135593220339</v>
      </c>
    </row>
    <row r="46" spans="1:23" ht="26.25" customHeight="1" x14ac:dyDescent="0.25">
      <c r="A46" s="208" t="s">
        <v>111</v>
      </c>
      <c r="B46" s="351" t="s">
        <v>179</v>
      </c>
      <c r="C46" s="125">
        <f t="shared" ref="C46:W46" si="20">SUM(C47:C57)</f>
        <v>1.35</v>
      </c>
      <c r="D46" s="78">
        <f t="shared" si="20"/>
        <v>0</v>
      </c>
      <c r="E46" s="125">
        <f t="shared" si="20"/>
        <v>1.85</v>
      </c>
      <c r="F46" s="78">
        <f t="shared" si="20"/>
        <v>0</v>
      </c>
      <c r="G46" s="125">
        <f t="shared" si="20"/>
        <v>1.6400000000000001</v>
      </c>
      <c r="H46" s="78">
        <f t="shared" si="20"/>
        <v>0</v>
      </c>
      <c r="I46" s="125">
        <f t="shared" si="20"/>
        <v>1.05</v>
      </c>
      <c r="J46" s="78">
        <f t="shared" si="20"/>
        <v>0</v>
      </c>
      <c r="K46" s="125">
        <f t="shared" si="20"/>
        <v>0</v>
      </c>
      <c r="L46" s="142">
        <f t="shared" si="20"/>
        <v>0</v>
      </c>
      <c r="M46" s="141">
        <f t="shared" si="20"/>
        <v>1.1900000000000002</v>
      </c>
      <c r="N46" s="78">
        <f t="shared" si="20"/>
        <v>0</v>
      </c>
      <c r="O46" s="125">
        <f t="shared" si="20"/>
        <v>1.85</v>
      </c>
      <c r="P46" s="78">
        <f t="shared" si="20"/>
        <v>0</v>
      </c>
      <c r="Q46" s="125">
        <f t="shared" si="20"/>
        <v>1.4</v>
      </c>
      <c r="R46" s="78">
        <f t="shared" si="20"/>
        <v>0</v>
      </c>
      <c r="S46" s="125">
        <f t="shared" si="20"/>
        <v>0.89</v>
      </c>
      <c r="T46" s="78">
        <f t="shared" si="20"/>
        <v>0</v>
      </c>
      <c r="U46" s="125">
        <f t="shared" si="20"/>
        <v>0</v>
      </c>
      <c r="V46" s="142">
        <f t="shared" si="20"/>
        <v>0</v>
      </c>
      <c r="W46" s="142">
        <f t="shared" si="20"/>
        <v>20.599152542372877</v>
      </c>
    </row>
    <row r="47" spans="1:23" ht="33.75" x14ac:dyDescent="0.25">
      <c r="A47" s="209" t="s">
        <v>415</v>
      </c>
      <c r="B47" s="357" t="s">
        <v>250</v>
      </c>
      <c r="C47" s="291"/>
      <c r="D47" s="56"/>
      <c r="E47" s="290"/>
      <c r="F47" s="56"/>
      <c r="G47" s="290">
        <v>0.8</v>
      </c>
      <c r="H47" s="56"/>
      <c r="I47" s="290"/>
      <c r="J47" s="56"/>
      <c r="K47" s="132"/>
      <c r="L47" s="159"/>
      <c r="M47" s="291"/>
      <c r="N47" s="56"/>
      <c r="O47" s="290"/>
      <c r="P47" s="56"/>
      <c r="Q47" s="272">
        <f>0.32*2</f>
        <v>0.64</v>
      </c>
      <c r="R47" s="56"/>
      <c r="S47" s="132"/>
      <c r="T47" s="56"/>
      <c r="U47" s="132"/>
      <c r="V47" s="159"/>
      <c r="W47" s="92">
        <f>'Приложение 1.1'!AB46/1.18</f>
        <v>7.4372881355932208</v>
      </c>
    </row>
    <row r="48" spans="1:23" ht="22.5" x14ac:dyDescent="0.25">
      <c r="A48" s="209" t="s">
        <v>210</v>
      </c>
      <c r="B48" s="358" t="s">
        <v>282</v>
      </c>
      <c r="C48" s="279">
        <v>0.8</v>
      </c>
      <c r="D48" s="64"/>
      <c r="E48" s="64"/>
      <c r="F48" s="64"/>
      <c r="G48" s="64"/>
      <c r="H48" s="64"/>
      <c r="I48" s="64"/>
      <c r="J48" s="64"/>
      <c r="K48" s="128"/>
      <c r="L48" s="150"/>
      <c r="M48" s="276">
        <f>0.32*2</f>
        <v>0.64</v>
      </c>
      <c r="N48" s="64"/>
      <c r="O48" s="64"/>
      <c r="P48" s="64"/>
      <c r="Q48" s="64"/>
      <c r="R48" s="64"/>
      <c r="S48" s="64"/>
      <c r="T48" s="64"/>
      <c r="U48" s="128"/>
      <c r="V48" s="150"/>
      <c r="W48" s="92">
        <f>'Приложение 1.1'!AB47/1.18</f>
        <v>0.91525423728813571</v>
      </c>
    </row>
    <row r="49" spans="1:23" ht="22.5" x14ac:dyDescent="0.25">
      <c r="A49" s="209" t="s">
        <v>211</v>
      </c>
      <c r="B49" s="358" t="s">
        <v>283</v>
      </c>
      <c r="C49" s="128"/>
      <c r="D49" s="64"/>
      <c r="E49" s="280">
        <v>0.8</v>
      </c>
      <c r="F49" s="64"/>
      <c r="G49" s="64"/>
      <c r="H49" s="64"/>
      <c r="I49" s="128"/>
      <c r="J49" s="64"/>
      <c r="K49" s="128"/>
      <c r="L49" s="150"/>
      <c r="M49" s="128"/>
      <c r="N49" s="64"/>
      <c r="O49" s="280">
        <v>0.8</v>
      </c>
      <c r="P49" s="64"/>
      <c r="Q49" s="64"/>
      <c r="R49" s="64"/>
      <c r="S49" s="128"/>
      <c r="T49" s="64"/>
      <c r="U49" s="128"/>
      <c r="V49" s="150"/>
      <c r="W49" s="92">
        <f>'Приложение 1.1'!AB48/1.18</f>
        <v>0.95423728813559316</v>
      </c>
    </row>
    <row r="50" spans="1:23" ht="22.5" x14ac:dyDescent="0.25">
      <c r="A50" s="209" t="s">
        <v>212</v>
      </c>
      <c r="B50" s="358" t="s">
        <v>284</v>
      </c>
      <c r="C50" s="128"/>
      <c r="D50" s="64"/>
      <c r="E50" s="64"/>
      <c r="F50" s="64"/>
      <c r="G50" s="64"/>
      <c r="H50" s="64"/>
      <c r="I50" s="279">
        <v>0.8</v>
      </c>
      <c r="J50" s="64"/>
      <c r="K50" s="128"/>
      <c r="L50" s="150"/>
      <c r="M50" s="128"/>
      <c r="N50" s="64"/>
      <c r="O50" s="64"/>
      <c r="P50" s="64"/>
      <c r="Q50" s="64"/>
      <c r="R50" s="64"/>
      <c r="S50" s="279">
        <f>0.32*2</f>
        <v>0.64</v>
      </c>
      <c r="T50" s="64"/>
      <c r="U50" s="128"/>
      <c r="V50" s="150"/>
      <c r="W50" s="92">
        <f>'Приложение 1.1'!AB49/1.18</f>
        <v>1.0627118644067797</v>
      </c>
    </row>
    <row r="51" spans="1:23" ht="33.75" customHeight="1" x14ac:dyDescent="0.25">
      <c r="A51" s="209" t="s">
        <v>213</v>
      </c>
      <c r="B51" s="358" t="s">
        <v>285</v>
      </c>
      <c r="C51" s="128"/>
      <c r="D51" s="64"/>
      <c r="E51" s="64"/>
      <c r="F51" s="64"/>
      <c r="G51" s="280">
        <v>0.8</v>
      </c>
      <c r="H51" s="64"/>
      <c r="I51" s="128"/>
      <c r="J51" s="64"/>
      <c r="K51" s="128"/>
      <c r="L51" s="150"/>
      <c r="M51" s="128"/>
      <c r="N51" s="64"/>
      <c r="O51" s="64"/>
      <c r="P51" s="64"/>
      <c r="Q51" s="280">
        <f>0.32+0.4</f>
        <v>0.72</v>
      </c>
      <c r="R51" s="64"/>
      <c r="S51" s="128"/>
      <c r="T51" s="64"/>
      <c r="U51" s="128"/>
      <c r="V51" s="150"/>
      <c r="W51" s="92">
        <f>'Приложение 1.1'!AB50/1.18</f>
        <v>1.0033898305084745</v>
      </c>
    </row>
    <row r="52" spans="1:23" ht="35.25" customHeight="1" x14ac:dyDescent="0.25">
      <c r="A52" s="209" t="s">
        <v>214</v>
      </c>
      <c r="B52" s="358" t="s">
        <v>286</v>
      </c>
      <c r="C52" s="128"/>
      <c r="D52" s="64"/>
      <c r="E52" s="276">
        <v>0.8</v>
      </c>
      <c r="F52" s="64"/>
      <c r="G52" s="64"/>
      <c r="H52" s="64"/>
      <c r="I52" s="64"/>
      <c r="J52" s="64"/>
      <c r="K52" s="128"/>
      <c r="L52" s="150"/>
      <c r="M52" s="128"/>
      <c r="N52" s="64"/>
      <c r="O52" s="276">
        <v>0.8</v>
      </c>
      <c r="P52" s="64"/>
      <c r="Q52" s="64"/>
      <c r="R52" s="64"/>
      <c r="S52" s="64"/>
      <c r="T52" s="64"/>
      <c r="U52" s="128"/>
      <c r="V52" s="150"/>
      <c r="W52" s="92">
        <f>'Приложение 1.1'!AB51/1.18</f>
        <v>0.95423728813559316</v>
      </c>
    </row>
    <row r="53" spans="1:23" ht="35.25" customHeight="1" x14ac:dyDescent="0.25">
      <c r="A53" s="209" t="s">
        <v>215</v>
      </c>
      <c r="B53" s="359" t="s">
        <v>287</v>
      </c>
      <c r="C53" s="279">
        <v>0.5</v>
      </c>
      <c r="D53" s="64"/>
      <c r="E53" s="64"/>
      <c r="F53" s="64"/>
      <c r="G53" s="64"/>
      <c r="H53" s="64"/>
      <c r="I53" s="64"/>
      <c r="J53" s="64"/>
      <c r="K53" s="128"/>
      <c r="L53" s="150"/>
      <c r="M53" s="276">
        <v>0.5</v>
      </c>
      <c r="N53" s="64"/>
      <c r="O53" s="64"/>
      <c r="P53" s="64"/>
      <c r="Q53" s="64"/>
      <c r="R53" s="64"/>
      <c r="S53" s="64"/>
      <c r="T53" s="64"/>
      <c r="U53" s="128"/>
      <c r="V53" s="150"/>
      <c r="W53" s="92">
        <f>'Приложение 1.1'!AB52/1.18</f>
        <v>0.96016949152542375</v>
      </c>
    </row>
    <row r="54" spans="1:23" ht="35.25" customHeight="1" x14ac:dyDescent="0.25">
      <c r="A54" s="209" t="s">
        <v>216</v>
      </c>
      <c r="B54" s="358" t="s">
        <v>288</v>
      </c>
      <c r="C54" s="128"/>
      <c r="D54" s="64"/>
      <c r="E54" s="64"/>
      <c r="F54" s="64"/>
      <c r="G54" s="64"/>
      <c r="H54" s="64"/>
      <c r="I54" s="279">
        <v>0.25</v>
      </c>
      <c r="J54" s="64"/>
      <c r="K54" s="128"/>
      <c r="L54" s="150"/>
      <c r="M54" s="128"/>
      <c r="N54" s="64"/>
      <c r="O54" s="64"/>
      <c r="P54" s="64"/>
      <c r="Q54" s="64"/>
      <c r="R54" s="64"/>
      <c r="S54" s="279">
        <v>0.25</v>
      </c>
      <c r="T54" s="64"/>
      <c r="U54" s="128"/>
      <c r="V54" s="150"/>
      <c r="W54" s="92">
        <f>'Приложение 1.1'!AB53/1.18</f>
        <v>0.55084745762711873</v>
      </c>
    </row>
    <row r="55" spans="1:23" ht="35.25" customHeight="1" x14ac:dyDescent="0.25">
      <c r="A55" s="209" t="s">
        <v>217</v>
      </c>
      <c r="B55" s="358" t="s">
        <v>289</v>
      </c>
      <c r="C55" s="128"/>
      <c r="D55" s="64"/>
      <c r="E55" s="64"/>
      <c r="F55" s="64"/>
      <c r="G55" s="280">
        <v>0.04</v>
      </c>
      <c r="H55" s="64"/>
      <c r="I55" s="64"/>
      <c r="J55" s="64"/>
      <c r="K55" s="128"/>
      <c r="L55" s="150"/>
      <c r="M55" s="128"/>
      <c r="N55" s="64"/>
      <c r="O55" s="64"/>
      <c r="P55" s="64"/>
      <c r="Q55" s="280">
        <v>0.04</v>
      </c>
      <c r="R55" s="64"/>
      <c r="S55" s="64"/>
      <c r="T55" s="64"/>
      <c r="U55" s="128"/>
      <c r="V55" s="150"/>
      <c r="W55" s="92">
        <f>'Приложение 1.1'!AB54/1.18</f>
        <v>0.19915254237288135</v>
      </c>
    </row>
    <row r="56" spans="1:23" ht="49.5" customHeight="1" x14ac:dyDescent="0.25">
      <c r="A56" s="209" t="s">
        <v>218</v>
      </c>
      <c r="B56" s="358" t="s">
        <v>290</v>
      </c>
      <c r="C56" s="279">
        <v>0.05</v>
      </c>
      <c r="D56" s="64"/>
      <c r="E56" s="64"/>
      <c r="F56" s="64"/>
      <c r="G56" s="64"/>
      <c r="H56" s="64"/>
      <c r="I56" s="64"/>
      <c r="J56" s="64"/>
      <c r="K56" s="128"/>
      <c r="L56" s="150"/>
      <c r="M56" s="276">
        <v>0.05</v>
      </c>
      <c r="N56" s="64"/>
      <c r="O56" s="64"/>
      <c r="P56" s="64"/>
      <c r="Q56" s="64"/>
      <c r="R56" s="64"/>
      <c r="S56" s="64"/>
      <c r="T56" s="64"/>
      <c r="U56" s="128"/>
      <c r="V56" s="150"/>
      <c r="W56" s="92">
        <f>'Приложение 1.1'!AB55/1.18</f>
        <v>5.774576271186441</v>
      </c>
    </row>
    <row r="57" spans="1:23" ht="35.25" customHeight="1" x14ac:dyDescent="0.25">
      <c r="A57" s="209" t="s">
        <v>219</v>
      </c>
      <c r="B57" s="358" t="s">
        <v>291</v>
      </c>
      <c r="C57" s="128"/>
      <c r="D57" s="64"/>
      <c r="E57" s="280">
        <v>0.25</v>
      </c>
      <c r="F57" s="64"/>
      <c r="G57" s="64"/>
      <c r="H57" s="64"/>
      <c r="I57" s="64"/>
      <c r="J57" s="64"/>
      <c r="K57" s="128"/>
      <c r="L57" s="150"/>
      <c r="M57" s="128"/>
      <c r="N57" s="64"/>
      <c r="O57" s="280">
        <v>0.25</v>
      </c>
      <c r="P57" s="64"/>
      <c r="Q57" s="64"/>
      <c r="R57" s="64"/>
      <c r="S57" s="64"/>
      <c r="T57" s="64"/>
      <c r="U57" s="128"/>
      <c r="V57" s="150"/>
      <c r="W57" s="92">
        <f>'Приложение 1.1'!AB56/1.18</f>
        <v>0.78728813559322042</v>
      </c>
    </row>
    <row r="58" spans="1:23" ht="35.25" customHeight="1" x14ac:dyDescent="0.25">
      <c r="A58" s="214" t="s">
        <v>112</v>
      </c>
      <c r="B58" s="360" t="s">
        <v>220</v>
      </c>
      <c r="C58" s="129">
        <f t="shared" ref="C58:V58" si="21">SUM(C59:C92)</f>
        <v>0</v>
      </c>
      <c r="D58" s="83">
        <f t="shared" si="21"/>
        <v>0</v>
      </c>
      <c r="E58" s="129">
        <f t="shared" si="21"/>
        <v>6.46</v>
      </c>
      <c r="F58" s="83">
        <f t="shared" si="21"/>
        <v>0</v>
      </c>
      <c r="G58" s="129">
        <f t="shared" si="21"/>
        <v>8.8600000000000012</v>
      </c>
      <c r="H58" s="83">
        <f t="shared" si="21"/>
        <v>0</v>
      </c>
      <c r="I58" s="129">
        <f t="shared" si="21"/>
        <v>1.4300000000000002</v>
      </c>
      <c r="J58" s="83">
        <f t="shared" si="21"/>
        <v>0</v>
      </c>
      <c r="K58" s="129">
        <f t="shared" si="21"/>
        <v>0</v>
      </c>
      <c r="L58" s="152">
        <f t="shared" si="21"/>
        <v>0</v>
      </c>
      <c r="M58" s="151">
        <f t="shared" si="21"/>
        <v>0</v>
      </c>
      <c r="N58" s="83">
        <f t="shared" si="21"/>
        <v>0</v>
      </c>
      <c r="O58" s="129">
        <f t="shared" si="21"/>
        <v>6.46</v>
      </c>
      <c r="P58" s="83">
        <f t="shared" si="21"/>
        <v>0</v>
      </c>
      <c r="Q58" s="129">
        <f t="shared" si="21"/>
        <v>8.4599999999999991</v>
      </c>
      <c r="R58" s="83">
        <f t="shared" si="21"/>
        <v>0</v>
      </c>
      <c r="S58" s="129">
        <f t="shared" si="21"/>
        <v>1.4300000000000002</v>
      </c>
      <c r="T58" s="83">
        <f t="shared" si="21"/>
        <v>0</v>
      </c>
      <c r="U58" s="129">
        <f t="shared" si="21"/>
        <v>0</v>
      </c>
      <c r="V58" s="152">
        <f t="shared" si="21"/>
        <v>0</v>
      </c>
      <c r="W58" s="511">
        <f>SUM(W59:W92)</f>
        <v>39.938983050847462</v>
      </c>
    </row>
    <row r="59" spans="1:23" ht="35.25" customHeight="1" x14ac:dyDescent="0.25">
      <c r="A59" s="209" t="s">
        <v>221</v>
      </c>
      <c r="B59" s="361" t="s">
        <v>262</v>
      </c>
      <c r="C59" s="128"/>
      <c r="D59" s="64"/>
      <c r="E59" s="128"/>
      <c r="F59" s="64"/>
      <c r="G59" s="128"/>
      <c r="H59" s="64"/>
      <c r="I59" s="128"/>
      <c r="J59" s="64"/>
      <c r="K59" s="128"/>
      <c r="L59" s="150"/>
      <c r="M59" s="149"/>
      <c r="N59" s="64"/>
      <c r="O59" s="128"/>
      <c r="P59" s="64"/>
      <c r="Q59" s="128"/>
      <c r="R59" s="64"/>
      <c r="S59" s="128"/>
      <c r="T59" s="64"/>
      <c r="U59" s="128"/>
      <c r="V59" s="150"/>
      <c r="W59" s="92">
        <f>'Приложение 1.1'!AB58/1.18</f>
        <v>2.006779661016949</v>
      </c>
    </row>
    <row r="60" spans="1:23" ht="35.25" customHeight="1" x14ac:dyDescent="0.25">
      <c r="A60" s="209" t="s">
        <v>222</v>
      </c>
      <c r="B60" s="361" t="s">
        <v>261</v>
      </c>
      <c r="C60" s="128"/>
      <c r="D60" s="64"/>
      <c r="E60" s="128"/>
      <c r="F60" s="64"/>
      <c r="G60" s="128"/>
      <c r="H60" s="64"/>
      <c r="I60" s="128"/>
      <c r="J60" s="64"/>
      <c r="K60" s="128"/>
      <c r="L60" s="150"/>
      <c r="M60" s="149"/>
      <c r="N60" s="64"/>
      <c r="O60" s="128"/>
      <c r="P60" s="64"/>
      <c r="Q60" s="128"/>
      <c r="R60" s="64"/>
      <c r="S60" s="128"/>
      <c r="T60" s="64"/>
      <c r="U60" s="128"/>
      <c r="V60" s="150"/>
      <c r="W60" s="92">
        <f>'Приложение 1.1'!AB59/1.18</f>
        <v>2.006779661016949</v>
      </c>
    </row>
    <row r="61" spans="1:23" ht="35.25" customHeight="1" x14ac:dyDescent="0.25">
      <c r="A61" s="209" t="s">
        <v>223</v>
      </c>
      <c r="B61" s="361" t="s">
        <v>263</v>
      </c>
      <c r="C61" s="128"/>
      <c r="D61" s="64"/>
      <c r="E61" s="128"/>
      <c r="F61" s="64"/>
      <c r="G61" s="128"/>
      <c r="H61" s="64"/>
      <c r="I61" s="128"/>
      <c r="J61" s="64"/>
      <c r="K61" s="128"/>
      <c r="L61" s="150"/>
      <c r="M61" s="149"/>
      <c r="N61" s="64"/>
      <c r="O61" s="128"/>
      <c r="P61" s="64"/>
      <c r="Q61" s="128"/>
      <c r="R61" s="64"/>
      <c r="S61" s="128"/>
      <c r="T61" s="64"/>
      <c r="U61" s="128"/>
      <c r="V61" s="150"/>
      <c r="W61" s="92">
        <f>'Приложение 1.1'!AB60/1.18</f>
        <v>2.006779661016949</v>
      </c>
    </row>
    <row r="62" spans="1:23" ht="35.25" customHeight="1" x14ac:dyDescent="0.25">
      <c r="A62" s="209" t="s">
        <v>224</v>
      </c>
      <c r="B62" s="361" t="s">
        <v>264</v>
      </c>
      <c r="C62" s="128"/>
      <c r="D62" s="64"/>
      <c r="E62" s="128"/>
      <c r="F62" s="64"/>
      <c r="G62" s="128"/>
      <c r="H62" s="64"/>
      <c r="I62" s="128"/>
      <c r="J62" s="64"/>
      <c r="K62" s="128"/>
      <c r="L62" s="150"/>
      <c r="M62" s="149"/>
      <c r="N62" s="64"/>
      <c r="O62" s="128"/>
      <c r="P62" s="64"/>
      <c r="Q62" s="128"/>
      <c r="R62" s="64"/>
      <c r="S62" s="128"/>
      <c r="T62" s="64"/>
      <c r="U62" s="128"/>
      <c r="V62" s="150"/>
      <c r="W62" s="92">
        <f>'Приложение 1.1'!AB61/1.18</f>
        <v>4.3983050847457621</v>
      </c>
    </row>
    <row r="63" spans="1:23" ht="35.25" customHeight="1" x14ac:dyDescent="0.25">
      <c r="A63" s="209" t="s">
        <v>225</v>
      </c>
      <c r="B63" s="361" t="s">
        <v>265</v>
      </c>
      <c r="C63" s="128"/>
      <c r="D63" s="64"/>
      <c r="E63" s="128"/>
      <c r="F63" s="64"/>
      <c r="G63" s="128"/>
      <c r="H63" s="64"/>
      <c r="I63" s="128"/>
      <c r="J63" s="64"/>
      <c r="K63" s="128"/>
      <c r="L63" s="150"/>
      <c r="M63" s="149"/>
      <c r="N63" s="64"/>
      <c r="O63" s="128"/>
      <c r="P63" s="64"/>
      <c r="Q63" s="128"/>
      <c r="R63" s="64"/>
      <c r="S63" s="128"/>
      <c r="T63" s="64"/>
      <c r="U63" s="128"/>
      <c r="V63" s="150"/>
      <c r="W63" s="92">
        <f>'Приложение 1.1'!AB62/1.18</f>
        <v>2.006779661016949</v>
      </c>
    </row>
    <row r="64" spans="1:23" ht="35.25" customHeight="1" x14ac:dyDescent="0.25">
      <c r="A64" s="209" t="s">
        <v>226</v>
      </c>
      <c r="B64" s="361" t="s">
        <v>266</v>
      </c>
      <c r="C64" s="128"/>
      <c r="D64" s="64"/>
      <c r="E64" s="128"/>
      <c r="F64" s="64"/>
      <c r="G64" s="128"/>
      <c r="H64" s="64"/>
      <c r="I64" s="128"/>
      <c r="J64" s="64"/>
      <c r="K64" s="128"/>
      <c r="L64" s="150"/>
      <c r="M64" s="149"/>
      <c r="N64" s="64"/>
      <c r="O64" s="128"/>
      <c r="P64" s="64"/>
      <c r="Q64" s="128"/>
      <c r="R64" s="64"/>
      <c r="S64" s="128"/>
      <c r="T64" s="64"/>
      <c r="U64" s="128"/>
      <c r="V64" s="150"/>
      <c r="W64" s="92">
        <f>'Приложение 1.1'!AB63/1.18</f>
        <v>2.006779661016949</v>
      </c>
    </row>
    <row r="65" spans="1:23" ht="35.25" customHeight="1" x14ac:dyDescent="0.25">
      <c r="A65" s="209" t="s">
        <v>227</v>
      </c>
      <c r="B65" s="361" t="s">
        <v>267</v>
      </c>
      <c r="C65" s="128"/>
      <c r="D65" s="64"/>
      <c r="E65" s="128"/>
      <c r="F65" s="64"/>
      <c r="G65" s="128"/>
      <c r="H65" s="64"/>
      <c r="I65" s="128"/>
      <c r="J65" s="64"/>
      <c r="K65" s="128"/>
      <c r="L65" s="150"/>
      <c r="M65" s="149"/>
      <c r="N65" s="64"/>
      <c r="O65" s="128"/>
      <c r="P65" s="64"/>
      <c r="Q65" s="128"/>
      <c r="R65" s="64"/>
      <c r="S65" s="128"/>
      <c r="T65" s="64"/>
      <c r="U65" s="128"/>
      <c r="V65" s="150"/>
      <c r="W65" s="92">
        <f>'Приложение 1.1'!AB64/1.18</f>
        <v>2.093220338983051</v>
      </c>
    </row>
    <row r="66" spans="1:23" ht="35.25" customHeight="1" x14ac:dyDescent="0.25">
      <c r="A66" s="209" t="s">
        <v>228</v>
      </c>
      <c r="B66" s="361" t="s">
        <v>268</v>
      </c>
      <c r="C66" s="128"/>
      <c r="D66" s="64"/>
      <c r="E66" s="128"/>
      <c r="F66" s="64"/>
      <c r="G66" s="128"/>
      <c r="H66" s="64"/>
      <c r="I66" s="128"/>
      <c r="J66" s="64"/>
      <c r="K66" s="128"/>
      <c r="L66" s="150"/>
      <c r="M66" s="149"/>
      <c r="N66" s="64"/>
      <c r="O66" s="128"/>
      <c r="P66" s="64"/>
      <c r="Q66" s="128"/>
      <c r="R66" s="64"/>
      <c r="S66" s="128"/>
      <c r="T66" s="64"/>
      <c r="U66" s="128"/>
      <c r="V66" s="150"/>
      <c r="W66" s="92">
        <f>'Приложение 1.1'!AB65/1.18</f>
        <v>2.0652542372881357</v>
      </c>
    </row>
    <row r="67" spans="1:23" ht="35.25" customHeight="1" x14ac:dyDescent="0.25">
      <c r="A67" s="209" t="s">
        <v>229</v>
      </c>
      <c r="B67" s="361" t="s">
        <v>269</v>
      </c>
      <c r="C67" s="128"/>
      <c r="D67" s="64"/>
      <c r="E67" s="128"/>
      <c r="F67" s="64"/>
      <c r="G67" s="128"/>
      <c r="H67" s="64"/>
      <c r="I67" s="128"/>
      <c r="J67" s="64"/>
      <c r="K67" s="128"/>
      <c r="L67" s="150"/>
      <c r="M67" s="149"/>
      <c r="N67" s="64"/>
      <c r="O67" s="128"/>
      <c r="P67" s="64"/>
      <c r="Q67" s="128"/>
      <c r="R67" s="64"/>
      <c r="S67" s="128"/>
      <c r="T67" s="64"/>
      <c r="U67" s="128"/>
      <c r="V67" s="150"/>
      <c r="W67" s="92">
        <f>'Приложение 1.1'!AB66/1.18</f>
        <v>1.3957627118644069</v>
      </c>
    </row>
    <row r="68" spans="1:23" ht="35.25" customHeight="1" x14ac:dyDescent="0.25">
      <c r="A68" s="209" t="s">
        <v>230</v>
      </c>
      <c r="B68" s="361" t="s">
        <v>270</v>
      </c>
      <c r="C68" s="263"/>
      <c r="D68" s="262"/>
      <c r="E68" s="263"/>
      <c r="F68" s="262"/>
      <c r="G68" s="263">
        <v>0.8</v>
      </c>
      <c r="H68" s="64"/>
      <c r="I68" s="128"/>
      <c r="J68" s="64"/>
      <c r="K68" s="128"/>
      <c r="L68" s="150"/>
      <c r="M68" s="149"/>
      <c r="N68" s="64"/>
      <c r="O68" s="263"/>
      <c r="P68" s="262"/>
      <c r="Q68" s="263">
        <v>0.8</v>
      </c>
      <c r="R68" s="64"/>
      <c r="S68" s="128"/>
      <c r="T68" s="64"/>
      <c r="U68" s="128"/>
      <c r="V68" s="150"/>
      <c r="W68" s="92">
        <f>'Приложение 1.1'!AB67/1.18</f>
        <v>1.0025423728813561</v>
      </c>
    </row>
    <row r="69" spans="1:23" ht="35.25" customHeight="1" x14ac:dyDescent="0.25">
      <c r="A69" s="209" t="s">
        <v>231</v>
      </c>
      <c r="B69" s="361" t="s">
        <v>271</v>
      </c>
      <c r="C69" s="263"/>
      <c r="D69" s="262"/>
      <c r="E69" s="263"/>
      <c r="F69" s="262"/>
      <c r="G69" s="263">
        <v>0.8</v>
      </c>
      <c r="H69" s="64"/>
      <c r="I69" s="128"/>
      <c r="J69" s="64"/>
      <c r="K69" s="128"/>
      <c r="L69" s="150"/>
      <c r="M69" s="149"/>
      <c r="N69" s="64"/>
      <c r="O69" s="263"/>
      <c r="P69" s="262"/>
      <c r="Q69" s="263">
        <v>0.8</v>
      </c>
      <c r="R69" s="64"/>
      <c r="S69" s="128"/>
      <c r="T69" s="64"/>
      <c r="U69" s="128"/>
      <c r="V69" s="150"/>
      <c r="W69" s="92">
        <f>'Приложение 1.1'!AB68/1.18</f>
        <v>1.0025423728813561</v>
      </c>
    </row>
    <row r="70" spans="1:23" ht="22.5" x14ac:dyDescent="0.25">
      <c r="A70" s="209" t="s">
        <v>113</v>
      </c>
      <c r="B70" s="361" t="s">
        <v>272</v>
      </c>
      <c r="C70" s="263"/>
      <c r="D70" s="262"/>
      <c r="E70" s="263">
        <v>0.8</v>
      </c>
      <c r="F70" s="262"/>
      <c r="G70" s="263"/>
      <c r="H70" s="64"/>
      <c r="I70" s="128"/>
      <c r="J70" s="64"/>
      <c r="K70" s="128"/>
      <c r="L70" s="150"/>
      <c r="M70" s="149"/>
      <c r="N70" s="64"/>
      <c r="O70" s="263">
        <v>0.8</v>
      </c>
      <c r="P70" s="262"/>
      <c r="Q70" s="263"/>
      <c r="R70" s="64"/>
      <c r="S70" s="128"/>
      <c r="T70" s="64"/>
      <c r="U70" s="128"/>
      <c r="V70" s="150"/>
      <c r="W70" s="92">
        <f>'Приложение 1.1'!AB69/1.18</f>
        <v>0.95423728813559316</v>
      </c>
    </row>
    <row r="71" spans="1:23" ht="22.5" x14ac:dyDescent="0.25">
      <c r="A71" s="209" t="s">
        <v>114</v>
      </c>
      <c r="B71" s="361" t="s">
        <v>273</v>
      </c>
      <c r="C71" s="263"/>
      <c r="D71" s="262"/>
      <c r="E71" s="263"/>
      <c r="F71" s="262"/>
      <c r="G71" s="263">
        <v>0.4</v>
      </c>
      <c r="H71" s="64"/>
      <c r="I71" s="128"/>
      <c r="J71" s="64"/>
      <c r="K71" s="128"/>
      <c r="L71" s="150"/>
      <c r="M71" s="149"/>
      <c r="N71" s="64"/>
      <c r="O71" s="263"/>
      <c r="P71" s="262"/>
      <c r="Q71" s="263">
        <v>0.4</v>
      </c>
      <c r="R71" s="64"/>
      <c r="S71" s="128"/>
      <c r="T71" s="64"/>
      <c r="U71" s="128"/>
      <c r="V71" s="150"/>
      <c r="W71" s="92">
        <f>'Приложение 1.1'!AB70/1.18</f>
        <v>0.50084745762711869</v>
      </c>
    </row>
    <row r="72" spans="1:23" ht="22.5" x14ac:dyDescent="0.25">
      <c r="A72" s="209" t="s">
        <v>115</v>
      </c>
      <c r="B72" s="361" t="s">
        <v>274</v>
      </c>
      <c r="C72" s="128"/>
      <c r="D72" s="262"/>
      <c r="E72" s="263"/>
      <c r="F72" s="262"/>
      <c r="G72" s="263">
        <v>1.26</v>
      </c>
      <c r="H72" s="262"/>
      <c r="I72" s="263"/>
      <c r="J72" s="262"/>
      <c r="K72" s="263"/>
      <c r="L72" s="266"/>
      <c r="M72" s="149"/>
      <c r="N72" s="262"/>
      <c r="O72" s="263"/>
      <c r="P72" s="262"/>
      <c r="Q72" s="263">
        <v>1.26</v>
      </c>
      <c r="R72" s="262"/>
      <c r="S72" s="263"/>
      <c r="T72" s="262"/>
      <c r="U72" s="263"/>
      <c r="V72" s="266"/>
      <c r="W72" s="92">
        <f>'Приложение 1.1'!AB71/1.18</f>
        <v>1.4457627118644067</v>
      </c>
    </row>
    <row r="73" spans="1:23" ht="22.5" x14ac:dyDescent="0.25">
      <c r="A73" s="209" t="s">
        <v>116</v>
      </c>
      <c r="B73" s="361" t="s">
        <v>253</v>
      </c>
      <c r="C73" s="128"/>
      <c r="D73" s="262"/>
      <c r="E73" s="263"/>
      <c r="F73" s="262"/>
      <c r="G73" s="263">
        <v>0.4</v>
      </c>
      <c r="H73" s="262"/>
      <c r="I73" s="263"/>
      <c r="J73" s="262"/>
      <c r="K73" s="263"/>
      <c r="L73" s="266"/>
      <c r="M73" s="149"/>
      <c r="N73" s="262"/>
      <c r="O73" s="263"/>
      <c r="P73" s="262"/>
      <c r="Q73" s="263">
        <v>0.4</v>
      </c>
      <c r="R73" s="262"/>
      <c r="S73" s="263"/>
      <c r="T73" s="262"/>
      <c r="U73" s="263"/>
      <c r="V73" s="266"/>
      <c r="W73" s="92">
        <f>'Приложение 1.1'!AB72/1.18</f>
        <v>0.50084745762711869</v>
      </c>
    </row>
    <row r="74" spans="1:23" ht="22.5" x14ac:dyDescent="0.25">
      <c r="A74" s="209" t="s">
        <v>117</v>
      </c>
      <c r="B74" s="361" t="s">
        <v>275</v>
      </c>
      <c r="C74" s="128"/>
      <c r="D74" s="262"/>
      <c r="E74" s="263"/>
      <c r="F74" s="262"/>
      <c r="G74" s="263">
        <v>0.8</v>
      </c>
      <c r="H74" s="262"/>
      <c r="I74" s="263"/>
      <c r="J74" s="262"/>
      <c r="K74" s="263"/>
      <c r="L74" s="266"/>
      <c r="M74" s="149"/>
      <c r="N74" s="262"/>
      <c r="O74" s="263"/>
      <c r="P74" s="262"/>
      <c r="Q74" s="263">
        <v>0.64</v>
      </c>
      <c r="R74" s="262"/>
      <c r="S74" s="263"/>
      <c r="T74" s="262"/>
      <c r="U74" s="263"/>
      <c r="V74" s="266"/>
      <c r="W74" s="92">
        <f>'Приложение 1.1'!AB73/1.18</f>
        <v>1.0025423728813561</v>
      </c>
    </row>
    <row r="75" spans="1:23" ht="22.5" x14ac:dyDescent="0.25">
      <c r="A75" s="209" t="s">
        <v>118</v>
      </c>
      <c r="B75" s="361" t="s">
        <v>276</v>
      </c>
      <c r="C75" s="128"/>
      <c r="D75" s="262"/>
      <c r="E75" s="263"/>
      <c r="F75" s="262"/>
      <c r="G75" s="263">
        <v>0.8</v>
      </c>
      <c r="H75" s="262"/>
      <c r="I75" s="263"/>
      <c r="J75" s="262"/>
      <c r="K75" s="263"/>
      <c r="L75" s="266"/>
      <c r="M75" s="149"/>
      <c r="N75" s="262"/>
      <c r="O75" s="263"/>
      <c r="P75" s="262"/>
      <c r="Q75" s="263">
        <v>0.64</v>
      </c>
      <c r="R75" s="262"/>
      <c r="S75" s="263"/>
      <c r="T75" s="262"/>
      <c r="U75" s="263"/>
      <c r="V75" s="266"/>
      <c r="W75" s="92">
        <f>'Приложение 1.1'!AB74/1.18</f>
        <v>1.0025423728813561</v>
      </c>
    </row>
    <row r="76" spans="1:23" ht="22.5" x14ac:dyDescent="0.25">
      <c r="A76" s="209" t="s">
        <v>119</v>
      </c>
      <c r="B76" s="361" t="s">
        <v>277</v>
      </c>
      <c r="C76" s="128"/>
      <c r="D76" s="262"/>
      <c r="E76" s="263"/>
      <c r="F76" s="262"/>
      <c r="G76" s="263"/>
      <c r="H76" s="262"/>
      <c r="I76" s="263">
        <v>0.63</v>
      </c>
      <c r="J76" s="262"/>
      <c r="K76" s="263"/>
      <c r="L76" s="266"/>
      <c r="M76" s="149"/>
      <c r="N76" s="262"/>
      <c r="O76" s="263"/>
      <c r="P76" s="262"/>
      <c r="Q76" s="263"/>
      <c r="R76" s="262"/>
      <c r="S76" s="263">
        <v>0.63</v>
      </c>
      <c r="T76" s="262"/>
      <c r="U76" s="263"/>
      <c r="V76" s="266"/>
      <c r="W76" s="92">
        <f>'Приложение 1.1'!AB75/1.18</f>
        <v>0.76525423728813569</v>
      </c>
    </row>
    <row r="77" spans="1:23" ht="25.9" customHeight="1" x14ac:dyDescent="0.25">
      <c r="A77" s="209" t="s">
        <v>120</v>
      </c>
      <c r="B77" s="361" t="s">
        <v>361</v>
      </c>
      <c r="C77" s="128"/>
      <c r="D77" s="262"/>
      <c r="E77" s="263"/>
      <c r="F77" s="262"/>
      <c r="G77" s="263">
        <v>0.8</v>
      </c>
      <c r="H77" s="262"/>
      <c r="I77" s="263"/>
      <c r="J77" s="262"/>
      <c r="K77" s="263"/>
      <c r="L77" s="266"/>
      <c r="M77" s="149"/>
      <c r="N77" s="262"/>
      <c r="O77" s="263"/>
      <c r="P77" s="262"/>
      <c r="Q77" s="263">
        <v>0.8</v>
      </c>
      <c r="R77" s="262"/>
      <c r="S77" s="263"/>
      <c r="T77" s="262"/>
      <c r="U77" s="263"/>
      <c r="V77" s="266"/>
      <c r="W77" s="92">
        <f>'Приложение 1.1'!AB76/1.18</f>
        <v>1.0025423728813561</v>
      </c>
    </row>
    <row r="78" spans="1:23" ht="22.5" x14ac:dyDescent="0.25">
      <c r="A78" s="209" t="s">
        <v>121</v>
      </c>
      <c r="B78" s="361" t="s">
        <v>278</v>
      </c>
      <c r="C78" s="128"/>
      <c r="D78" s="262"/>
      <c r="E78" s="263"/>
      <c r="F78" s="262"/>
      <c r="G78" s="263">
        <v>0.8</v>
      </c>
      <c r="H78" s="262"/>
      <c r="I78" s="263"/>
      <c r="J78" s="262"/>
      <c r="K78" s="263"/>
      <c r="L78" s="266"/>
      <c r="M78" s="149"/>
      <c r="N78" s="262"/>
      <c r="O78" s="263"/>
      <c r="P78" s="262"/>
      <c r="Q78" s="263">
        <v>0.8</v>
      </c>
      <c r="R78" s="262"/>
      <c r="S78" s="263"/>
      <c r="T78" s="262"/>
      <c r="U78" s="263"/>
      <c r="V78" s="266"/>
      <c r="W78" s="92">
        <f>'Приложение 1.1'!AB77/1.18</f>
        <v>1.0025423728813561</v>
      </c>
    </row>
    <row r="79" spans="1:23" ht="22.5" x14ac:dyDescent="0.25">
      <c r="A79" s="209" t="s">
        <v>122</v>
      </c>
      <c r="B79" s="361" t="s">
        <v>279</v>
      </c>
      <c r="C79" s="128"/>
      <c r="D79" s="262"/>
      <c r="E79" s="263"/>
      <c r="F79" s="262"/>
      <c r="G79" s="263">
        <v>0.4</v>
      </c>
      <c r="H79" s="262"/>
      <c r="I79" s="263"/>
      <c r="J79" s="262"/>
      <c r="K79" s="263"/>
      <c r="L79" s="266"/>
      <c r="M79" s="149"/>
      <c r="N79" s="262"/>
      <c r="O79" s="263"/>
      <c r="P79" s="262"/>
      <c r="Q79" s="263">
        <v>0.32</v>
      </c>
      <c r="R79" s="262"/>
      <c r="S79" s="263"/>
      <c r="T79" s="262"/>
      <c r="U79" s="263"/>
      <c r="V79" s="266"/>
      <c r="W79" s="92">
        <f>'Приложение 1.1'!AB78/1.18</f>
        <v>0.50084745762711869</v>
      </c>
    </row>
    <row r="80" spans="1:23" ht="22.5" x14ac:dyDescent="0.25">
      <c r="A80" s="209" t="s">
        <v>123</v>
      </c>
      <c r="B80" s="361" t="s">
        <v>280</v>
      </c>
      <c r="C80" s="128"/>
      <c r="D80" s="262"/>
      <c r="E80" s="263"/>
      <c r="F80" s="262"/>
      <c r="G80" s="263">
        <v>0.8</v>
      </c>
      <c r="H80" s="262"/>
      <c r="I80" s="263"/>
      <c r="J80" s="262"/>
      <c r="K80" s="263"/>
      <c r="L80" s="266"/>
      <c r="M80" s="149"/>
      <c r="N80" s="262"/>
      <c r="O80" s="263"/>
      <c r="P80" s="262"/>
      <c r="Q80" s="263">
        <v>0.8</v>
      </c>
      <c r="R80" s="262"/>
      <c r="S80" s="263"/>
      <c r="T80" s="262"/>
      <c r="U80" s="263"/>
      <c r="V80" s="266"/>
      <c r="W80" s="92">
        <f>'Приложение 1.1'!AB79/1.18</f>
        <v>1.0025423728813561</v>
      </c>
    </row>
    <row r="81" spans="1:23" ht="22.5" x14ac:dyDescent="0.25">
      <c r="A81" s="209" t="s">
        <v>124</v>
      </c>
      <c r="B81" s="361" t="s">
        <v>281</v>
      </c>
      <c r="C81" s="128"/>
      <c r="D81" s="262"/>
      <c r="E81" s="263">
        <v>0.8</v>
      </c>
      <c r="F81" s="262"/>
      <c r="G81" s="263"/>
      <c r="H81" s="262"/>
      <c r="I81" s="263"/>
      <c r="J81" s="262"/>
      <c r="K81" s="263"/>
      <c r="L81" s="266"/>
      <c r="M81" s="149"/>
      <c r="N81" s="262"/>
      <c r="O81" s="263">
        <v>0.8</v>
      </c>
      <c r="P81" s="262"/>
      <c r="Q81" s="263"/>
      <c r="R81" s="262"/>
      <c r="S81" s="263"/>
      <c r="T81" s="262"/>
      <c r="U81" s="263"/>
      <c r="V81" s="266"/>
      <c r="W81" s="92">
        <f>'Приложение 1.1'!AB80/1.18</f>
        <v>0.95423728813559316</v>
      </c>
    </row>
    <row r="82" spans="1:23" ht="22.5" x14ac:dyDescent="0.25">
      <c r="A82" s="209" t="s">
        <v>232</v>
      </c>
      <c r="B82" s="362" t="s">
        <v>362</v>
      </c>
      <c r="C82" s="128"/>
      <c r="D82" s="262"/>
      <c r="E82" s="263">
        <v>0.4</v>
      </c>
      <c r="F82" s="262"/>
      <c r="G82" s="263"/>
      <c r="H82" s="262"/>
      <c r="I82" s="263"/>
      <c r="J82" s="262"/>
      <c r="K82" s="263"/>
      <c r="L82" s="266"/>
      <c r="M82" s="149"/>
      <c r="N82" s="262"/>
      <c r="O82" s="263">
        <v>0.4</v>
      </c>
      <c r="P82" s="262"/>
      <c r="Q82" s="263"/>
      <c r="R82" s="262"/>
      <c r="S82" s="263"/>
      <c r="T82" s="262"/>
      <c r="U82" s="263"/>
      <c r="V82" s="266"/>
      <c r="W82" s="92">
        <f>'Приложение 1.1'!AB81/1.18</f>
        <v>0.47711864406779658</v>
      </c>
    </row>
    <row r="83" spans="1:23" ht="22.5" x14ac:dyDescent="0.25">
      <c r="A83" s="209" t="s">
        <v>233</v>
      </c>
      <c r="B83" s="362" t="s">
        <v>363</v>
      </c>
      <c r="C83" s="128"/>
      <c r="D83" s="262"/>
      <c r="E83" s="263">
        <v>0.8</v>
      </c>
      <c r="F83" s="262"/>
      <c r="G83" s="263"/>
      <c r="H83" s="262"/>
      <c r="I83" s="263"/>
      <c r="J83" s="262"/>
      <c r="K83" s="263"/>
      <c r="L83" s="266"/>
      <c r="M83" s="149"/>
      <c r="N83" s="262"/>
      <c r="O83" s="263">
        <v>0.8</v>
      </c>
      <c r="P83" s="262"/>
      <c r="Q83" s="263"/>
      <c r="R83" s="262"/>
      <c r="S83" s="263"/>
      <c r="T83" s="262"/>
      <c r="U83" s="263"/>
      <c r="V83" s="266"/>
      <c r="W83" s="92">
        <f>'Приложение 1.1'!AB82/1.18</f>
        <v>0.95423728813559316</v>
      </c>
    </row>
    <row r="84" spans="1:23" ht="22.5" x14ac:dyDescent="0.25">
      <c r="A84" s="209" t="s">
        <v>234</v>
      </c>
      <c r="B84" s="362" t="s">
        <v>364</v>
      </c>
      <c r="C84" s="128"/>
      <c r="D84" s="262"/>
      <c r="E84" s="263">
        <v>0.4</v>
      </c>
      <c r="F84" s="262"/>
      <c r="G84" s="263"/>
      <c r="H84" s="262"/>
      <c r="I84" s="263"/>
      <c r="J84" s="262"/>
      <c r="K84" s="263"/>
      <c r="L84" s="266"/>
      <c r="M84" s="149"/>
      <c r="N84" s="262"/>
      <c r="O84" s="263">
        <v>0.4</v>
      </c>
      <c r="P84" s="262"/>
      <c r="Q84" s="263"/>
      <c r="R84" s="262"/>
      <c r="S84" s="263"/>
      <c r="T84" s="262"/>
      <c r="U84" s="263"/>
      <c r="V84" s="266"/>
      <c r="W84" s="92">
        <f>'Приложение 1.1'!AB83/1.18</f>
        <v>0.47711864406779658</v>
      </c>
    </row>
    <row r="85" spans="1:23" ht="22.5" x14ac:dyDescent="0.25">
      <c r="A85" s="209" t="s">
        <v>235</v>
      </c>
      <c r="B85" s="361" t="s">
        <v>365</v>
      </c>
      <c r="C85" s="128"/>
      <c r="D85" s="262"/>
      <c r="E85" s="263">
        <f>0.63*2</f>
        <v>1.26</v>
      </c>
      <c r="F85" s="262"/>
      <c r="G85" s="263"/>
      <c r="H85" s="262"/>
      <c r="I85" s="263"/>
      <c r="J85" s="262"/>
      <c r="K85" s="263"/>
      <c r="L85" s="266"/>
      <c r="M85" s="149"/>
      <c r="N85" s="262"/>
      <c r="O85" s="263">
        <f>0.63*2</f>
        <v>1.26</v>
      </c>
      <c r="P85" s="262"/>
      <c r="Q85" s="263"/>
      <c r="R85" s="262"/>
      <c r="S85" s="263"/>
      <c r="T85" s="262"/>
      <c r="U85" s="263"/>
      <c r="V85" s="266"/>
      <c r="W85" s="92">
        <f>'Приложение 1.1'!AB84/1.18</f>
        <v>0.95423728813559316</v>
      </c>
    </row>
    <row r="86" spans="1:23" ht="22.5" x14ac:dyDescent="0.25">
      <c r="A86" s="209" t="s">
        <v>236</v>
      </c>
      <c r="B86" s="361" t="s">
        <v>254</v>
      </c>
      <c r="C86" s="128"/>
      <c r="D86" s="262"/>
      <c r="E86" s="263"/>
      <c r="F86" s="262"/>
      <c r="G86" s="263">
        <v>0.4</v>
      </c>
      <c r="H86" s="262"/>
      <c r="I86" s="263"/>
      <c r="J86" s="262"/>
      <c r="K86" s="263"/>
      <c r="L86" s="266"/>
      <c r="M86" s="149"/>
      <c r="N86" s="262"/>
      <c r="O86" s="263"/>
      <c r="P86" s="262"/>
      <c r="Q86" s="263">
        <v>0.4</v>
      </c>
      <c r="R86" s="262"/>
      <c r="S86" s="263"/>
      <c r="T86" s="262"/>
      <c r="U86" s="263"/>
      <c r="V86" s="266"/>
      <c r="W86" s="92">
        <f>'Приложение 1.1'!AB85/1.18</f>
        <v>0.50084745762711869</v>
      </c>
    </row>
    <row r="87" spans="1:23" ht="22.5" x14ac:dyDescent="0.25">
      <c r="A87" s="209" t="s">
        <v>237</v>
      </c>
      <c r="B87" s="361" t="s">
        <v>255</v>
      </c>
      <c r="C87" s="128"/>
      <c r="D87" s="262"/>
      <c r="E87" s="263"/>
      <c r="F87" s="262"/>
      <c r="G87" s="263">
        <v>0.4</v>
      </c>
      <c r="H87" s="262"/>
      <c r="I87" s="263"/>
      <c r="J87" s="262"/>
      <c r="K87" s="263"/>
      <c r="L87" s="266"/>
      <c r="M87" s="149"/>
      <c r="N87" s="262"/>
      <c r="O87" s="263"/>
      <c r="P87" s="262"/>
      <c r="Q87" s="263">
        <v>0.4</v>
      </c>
      <c r="R87" s="262"/>
      <c r="S87" s="263"/>
      <c r="T87" s="262"/>
      <c r="U87" s="263"/>
      <c r="V87" s="266"/>
      <c r="W87" s="92">
        <f>'Приложение 1.1'!AB86/1.18</f>
        <v>0.50084745762711869</v>
      </c>
    </row>
    <row r="88" spans="1:23" ht="29.25" customHeight="1" x14ac:dyDescent="0.25">
      <c r="A88" s="209" t="s">
        <v>238</v>
      </c>
      <c r="B88" s="361" t="s">
        <v>256</v>
      </c>
      <c r="C88" s="128"/>
      <c r="D88" s="262"/>
      <c r="E88" s="263"/>
      <c r="F88" s="262"/>
      <c r="G88" s="263"/>
      <c r="H88" s="262"/>
      <c r="I88" s="263">
        <v>0.4</v>
      </c>
      <c r="J88" s="262"/>
      <c r="K88" s="263"/>
      <c r="L88" s="266"/>
      <c r="M88" s="149"/>
      <c r="N88" s="262"/>
      <c r="O88" s="263"/>
      <c r="P88" s="262"/>
      <c r="Q88" s="263"/>
      <c r="R88" s="262"/>
      <c r="S88" s="263">
        <v>0.4</v>
      </c>
      <c r="T88" s="262"/>
      <c r="U88" s="263"/>
      <c r="V88" s="266"/>
      <c r="W88" s="92">
        <f>'Приложение 1.1'!AB87/1.18</f>
        <v>0.53135593220338984</v>
      </c>
    </row>
    <row r="89" spans="1:23" ht="22.5" x14ac:dyDescent="0.25">
      <c r="A89" s="209" t="s">
        <v>239</v>
      </c>
      <c r="B89" s="361" t="s">
        <v>257</v>
      </c>
      <c r="C89" s="128"/>
      <c r="D89" s="262"/>
      <c r="E89" s="263"/>
      <c r="F89" s="262"/>
      <c r="G89" s="263"/>
      <c r="H89" s="262"/>
      <c r="I89" s="263">
        <v>0.4</v>
      </c>
      <c r="J89" s="262"/>
      <c r="K89" s="263"/>
      <c r="L89" s="266"/>
      <c r="M89" s="149"/>
      <c r="N89" s="262"/>
      <c r="O89" s="263"/>
      <c r="P89" s="262"/>
      <c r="Q89" s="263"/>
      <c r="R89" s="262"/>
      <c r="S89" s="263">
        <v>0.4</v>
      </c>
      <c r="T89" s="262"/>
      <c r="U89" s="263"/>
      <c r="V89" s="266"/>
      <c r="W89" s="92">
        <f>'Приложение 1.1'!AB88/1.18</f>
        <v>0.53135593220338984</v>
      </c>
    </row>
    <row r="90" spans="1:23" ht="22.5" x14ac:dyDescent="0.25">
      <c r="A90" s="209" t="s">
        <v>240</v>
      </c>
      <c r="B90" s="361" t="s">
        <v>258</v>
      </c>
      <c r="C90" s="128"/>
      <c r="D90" s="262"/>
      <c r="E90" s="263">
        <v>0.4</v>
      </c>
      <c r="F90" s="262"/>
      <c r="G90" s="263"/>
      <c r="H90" s="262"/>
      <c r="I90" s="263"/>
      <c r="J90" s="262"/>
      <c r="K90" s="263"/>
      <c r="L90" s="266"/>
      <c r="M90" s="149"/>
      <c r="N90" s="262"/>
      <c r="O90" s="263">
        <v>0.4</v>
      </c>
      <c r="P90" s="262"/>
      <c r="Q90" s="263"/>
      <c r="R90" s="262"/>
      <c r="S90" s="263"/>
      <c r="T90" s="262"/>
      <c r="U90" s="263"/>
      <c r="V90" s="266"/>
      <c r="W90" s="92">
        <f>'Приложение 1.1'!AB89/1.18</f>
        <v>0.47711864406779658</v>
      </c>
    </row>
    <row r="91" spans="1:23" ht="22.5" x14ac:dyDescent="0.25">
      <c r="A91" s="209" t="s">
        <v>241</v>
      </c>
      <c r="B91" s="361" t="s">
        <v>259</v>
      </c>
      <c r="C91" s="128"/>
      <c r="D91" s="262"/>
      <c r="E91" s="263">
        <v>0.8</v>
      </c>
      <c r="F91" s="262"/>
      <c r="G91" s="263"/>
      <c r="H91" s="262"/>
      <c r="I91" s="263"/>
      <c r="J91" s="262"/>
      <c r="K91" s="263"/>
      <c r="L91" s="266"/>
      <c r="M91" s="149"/>
      <c r="N91" s="262"/>
      <c r="O91" s="263">
        <v>0.8</v>
      </c>
      <c r="P91" s="262"/>
      <c r="Q91" s="263"/>
      <c r="R91" s="262"/>
      <c r="S91" s="263"/>
      <c r="T91" s="262"/>
      <c r="U91" s="263"/>
      <c r="V91" s="266"/>
      <c r="W91" s="92">
        <f>'Приложение 1.1'!AB90/1.18</f>
        <v>0.95423728813559316</v>
      </c>
    </row>
    <row r="92" spans="1:23" ht="22.5" x14ac:dyDescent="0.25">
      <c r="A92" s="209" t="s">
        <v>242</v>
      </c>
      <c r="B92" s="361" t="s">
        <v>260</v>
      </c>
      <c r="C92" s="128"/>
      <c r="D92" s="262"/>
      <c r="E92" s="263">
        <v>0.8</v>
      </c>
      <c r="F92" s="262"/>
      <c r="G92" s="263"/>
      <c r="H92" s="262"/>
      <c r="I92" s="263"/>
      <c r="J92" s="262"/>
      <c r="K92" s="263"/>
      <c r="L92" s="266"/>
      <c r="M92" s="149"/>
      <c r="N92" s="262"/>
      <c r="O92" s="263">
        <v>0.8</v>
      </c>
      <c r="P92" s="262"/>
      <c r="Q92" s="263"/>
      <c r="R92" s="262"/>
      <c r="S92" s="263"/>
      <c r="T92" s="262"/>
      <c r="U92" s="263"/>
      <c r="V92" s="266"/>
      <c r="W92" s="92">
        <f>'Приложение 1.1'!AB91/1.18</f>
        <v>0.95423728813559316</v>
      </c>
    </row>
    <row r="93" spans="1:23" ht="21" x14ac:dyDescent="0.25">
      <c r="A93" s="206" t="s">
        <v>127</v>
      </c>
      <c r="B93" s="349" t="s">
        <v>34</v>
      </c>
      <c r="C93" s="121" t="s">
        <v>309</v>
      </c>
      <c r="D93" s="95" t="s">
        <v>309</v>
      </c>
      <c r="E93" s="121" t="s">
        <v>309</v>
      </c>
      <c r="F93" s="95" t="s">
        <v>309</v>
      </c>
      <c r="G93" s="121" t="s">
        <v>309</v>
      </c>
      <c r="H93" s="95" t="s">
        <v>309</v>
      </c>
      <c r="I93" s="121" t="s">
        <v>309</v>
      </c>
      <c r="J93" s="95" t="s">
        <v>309</v>
      </c>
      <c r="K93" s="121" t="s">
        <v>309</v>
      </c>
      <c r="L93" s="136" t="s">
        <v>309</v>
      </c>
      <c r="M93" s="135" t="s">
        <v>309</v>
      </c>
      <c r="N93" s="95" t="s">
        <v>309</v>
      </c>
      <c r="O93" s="121" t="s">
        <v>309</v>
      </c>
      <c r="P93" s="95" t="s">
        <v>309</v>
      </c>
      <c r="Q93" s="121" t="s">
        <v>309</v>
      </c>
      <c r="R93" s="95" t="s">
        <v>309</v>
      </c>
      <c r="S93" s="121" t="s">
        <v>309</v>
      </c>
      <c r="T93" s="95" t="s">
        <v>309</v>
      </c>
      <c r="U93" s="121" t="s">
        <v>309</v>
      </c>
      <c r="V93" s="136" t="s">
        <v>309</v>
      </c>
      <c r="W93" s="136">
        <f t="shared" ref="W93" si="22">W94+W110</f>
        <v>31.648305084745765</v>
      </c>
    </row>
    <row r="94" spans="1:23" x14ac:dyDescent="0.25">
      <c r="A94" s="213" t="s">
        <v>126</v>
      </c>
      <c r="B94" s="363" t="s">
        <v>35</v>
      </c>
      <c r="C94" s="122" t="s">
        <v>309</v>
      </c>
      <c r="D94" s="98" t="s">
        <v>309</v>
      </c>
      <c r="E94" s="122" t="s">
        <v>309</v>
      </c>
      <c r="F94" s="98" t="s">
        <v>309</v>
      </c>
      <c r="G94" s="122" t="s">
        <v>309</v>
      </c>
      <c r="H94" s="98" t="s">
        <v>309</v>
      </c>
      <c r="I94" s="122" t="s">
        <v>309</v>
      </c>
      <c r="J94" s="98" t="s">
        <v>309</v>
      </c>
      <c r="K94" s="122" t="s">
        <v>309</v>
      </c>
      <c r="L94" s="138" t="s">
        <v>309</v>
      </c>
      <c r="M94" s="137" t="s">
        <v>309</v>
      </c>
      <c r="N94" s="98" t="s">
        <v>309</v>
      </c>
      <c r="O94" s="122" t="s">
        <v>309</v>
      </c>
      <c r="P94" s="98" t="s">
        <v>309</v>
      </c>
      <c r="Q94" s="122" t="s">
        <v>309</v>
      </c>
      <c r="R94" s="98" t="s">
        <v>309</v>
      </c>
      <c r="S94" s="122" t="s">
        <v>309</v>
      </c>
      <c r="T94" s="98" t="s">
        <v>309</v>
      </c>
      <c r="U94" s="122" t="s">
        <v>309</v>
      </c>
      <c r="V94" s="138" t="s">
        <v>309</v>
      </c>
      <c r="W94" s="138">
        <f t="shared" ref="W94" si="23">W95+W105</f>
        <v>3.4169491525423732</v>
      </c>
    </row>
    <row r="95" spans="1:23" x14ac:dyDescent="0.25">
      <c r="A95" s="208" t="s">
        <v>251</v>
      </c>
      <c r="B95" s="351" t="s">
        <v>179</v>
      </c>
      <c r="C95" s="125" t="s">
        <v>309</v>
      </c>
      <c r="D95" s="78" t="s">
        <v>309</v>
      </c>
      <c r="E95" s="125" t="s">
        <v>309</v>
      </c>
      <c r="F95" s="78" t="s">
        <v>309</v>
      </c>
      <c r="G95" s="125" t="s">
        <v>309</v>
      </c>
      <c r="H95" s="78" t="s">
        <v>309</v>
      </c>
      <c r="I95" s="125" t="s">
        <v>309</v>
      </c>
      <c r="J95" s="78" t="s">
        <v>309</v>
      </c>
      <c r="K95" s="125" t="s">
        <v>309</v>
      </c>
      <c r="L95" s="142" t="s">
        <v>309</v>
      </c>
      <c r="M95" s="141" t="s">
        <v>309</v>
      </c>
      <c r="N95" s="78" t="s">
        <v>309</v>
      </c>
      <c r="O95" s="125" t="s">
        <v>309</v>
      </c>
      <c r="P95" s="78" t="s">
        <v>309</v>
      </c>
      <c r="Q95" s="125" t="s">
        <v>309</v>
      </c>
      <c r="R95" s="78" t="s">
        <v>309</v>
      </c>
      <c r="S95" s="125" t="s">
        <v>309</v>
      </c>
      <c r="T95" s="78" t="s">
        <v>309</v>
      </c>
      <c r="U95" s="125" t="s">
        <v>309</v>
      </c>
      <c r="V95" s="142" t="s">
        <v>309</v>
      </c>
      <c r="W95" s="512">
        <f t="shared" ref="W95" si="24">SUM(W96:W104)</f>
        <v>2.5940677966101697</v>
      </c>
    </row>
    <row r="96" spans="1:23" x14ac:dyDescent="0.25">
      <c r="A96" s="215" t="s">
        <v>252</v>
      </c>
      <c r="B96" s="364" t="s">
        <v>293</v>
      </c>
      <c r="C96" s="124" t="s">
        <v>309</v>
      </c>
      <c r="D96" s="58" t="s">
        <v>309</v>
      </c>
      <c r="E96" s="124" t="s">
        <v>309</v>
      </c>
      <c r="F96" s="58" t="s">
        <v>309</v>
      </c>
      <c r="G96" s="124" t="s">
        <v>309</v>
      </c>
      <c r="H96" s="58" t="s">
        <v>309</v>
      </c>
      <c r="I96" s="124" t="s">
        <v>309</v>
      </c>
      <c r="J96" s="58" t="s">
        <v>309</v>
      </c>
      <c r="K96" s="124" t="s">
        <v>309</v>
      </c>
      <c r="L96" s="92" t="s">
        <v>309</v>
      </c>
      <c r="M96" s="91" t="s">
        <v>309</v>
      </c>
      <c r="N96" s="58" t="s">
        <v>309</v>
      </c>
      <c r="O96" s="124" t="s">
        <v>309</v>
      </c>
      <c r="P96" s="58" t="s">
        <v>309</v>
      </c>
      <c r="Q96" s="124" t="s">
        <v>309</v>
      </c>
      <c r="R96" s="58" t="s">
        <v>309</v>
      </c>
      <c r="S96" s="124" t="s">
        <v>309</v>
      </c>
      <c r="T96" s="58" t="s">
        <v>309</v>
      </c>
      <c r="U96" s="124" t="s">
        <v>309</v>
      </c>
      <c r="V96" s="92" t="s">
        <v>309</v>
      </c>
      <c r="W96" s="92">
        <f>'Приложение 1.1'!AB95/1.18</f>
        <v>4.4067796610169491E-2</v>
      </c>
    </row>
    <row r="97" spans="1:23" ht="22.5" x14ac:dyDescent="0.25">
      <c r="A97" s="215" t="s">
        <v>294</v>
      </c>
      <c r="B97" s="365" t="s">
        <v>299</v>
      </c>
      <c r="C97" s="124" t="s">
        <v>309</v>
      </c>
      <c r="D97" s="58" t="s">
        <v>309</v>
      </c>
      <c r="E97" s="124" t="s">
        <v>309</v>
      </c>
      <c r="F97" s="58" t="s">
        <v>309</v>
      </c>
      <c r="G97" s="124" t="s">
        <v>309</v>
      </c>
      <c r="H97" s="58" t="s">
        <v>309</v>
      </c>
      <c r="I97" s="124" t="s">
        <v>309</v>
      </c>
      <c r="J97" s="58" t="s">
        <v>309</v>
      </c>
      <c r="K97" s="124" t="s">
        <v>309</v>
      </c>
      <c r="L97" s="92" t="s">
        <v>309</v>
      </c>
      <c r="M97" s="91" t="s">
        <v>309</v>
      </c>
      <c r="N97" s="58" t="s">
        <v>309</v>
      </c>
      <c r="O97" s="124" t="s">
        <v>309</v>
      </c>
      <c r="P97" s="58" t="s">
        <v>309</v>
      </c>
      <c r="Q97" s="124" t="s">
        <v>309</v>
      </c>
      <c r="R97" s="58" t="s">
        <v>309</v>
      </c>
      <c r="S97" s="124" t="s">
        <v>309</v>
      </c>
      <c r="T97" s="58" t="s">
        <v>309</v>
      </c>
      <c r="U97" s="124" t="s">
        <v>309</v>
      </c>
      <c r="V97" s="92" t="s">
        <v>309</v>
      </c>
      <c r="W97" s="92">
        <f>'Приложение 1.1'!AB96/1.18</f>
        <v>6.1016949152542369E-2</v>
      </c>
    </row>
    <row r="98" spans="1:23" x14ac:dyDescent="0.25">
      <c r="A98" s="215" t="s">
        <v>295</v>
      </c>
      <c r="B98" s="365" t="s">
        <v>300</v>
      </c>
      <c r="C98" s="124" t="s">
        <v>309</v>
      </c>
      <c r="D98" s="58" t="s">
        <v>309</v>
      </c>
      <c r="E98" s="124" t="s">
        <v>309</v>
      </c>
      <c r="F98" s="58" t="s">
        <v>309</v>
      </c>
      <c r="G98" s="124" t="s">
        <v>309</v>
      </c>
      <c r="H98" s="58" t="s">
        <v>309</v>
      </c>
      <c r="I98" s="124" t="s">
        <v>309</v>
      </c>
      <c r="J98" s="58" t="s">
        <v>309</v>
      </c>
      <c r="K98" s="124" t="s">
        <v>309</v>
      </c>
      <c r="L98" s="92" t="s">
        <v>309</v>
      </c>
      <c r="M98" s="91" t="s">
        <v>309</v>
      </c>
      <c r="N98" s="58" t="s">
        <v>309</v>
      </c>
      <c r="O98" s="124" t="s">
        <v>309</v>
      </c>
      <c r="P98" s="58" t="s">
        <v>309</v>
      </c>
      <c r="Q98" s="124" t="s">
        <v>309</v>
      </c>
      <c r="R98" s="58" t="s">
        <v>309</v>
      </c>
      <c r="S98" s="124" t="s">
        <v>309</v>
      </c>
      <c r="T98" s="58" t="s">
        <v>309</v>
      </c>
      <c r="U98" s="124" t="s">
        <v>309</v>
      </c>
      <c r="V98" s="92" t="s">
        <v>309</v>
      </c>
      <c r="W98" s="92">
        <f>'Приложение 1.1'!AB97/1.18</f>
        <v>5.6779661016949159E-2</v>
      </c>
    </row>
    <row r="99" spans="1:23" x14ac:dyDescent="0.25">
      <c r="A99" s="215" t="s">
        <v>296</v>
      </c>
      <c r="B99" s="365" t="s">
        <v>301</v>
      </c>
      <c r="C99" s="124" t="s">
        <v>309</v>
      </c>
      <c r="D99" s="58" t="s">
        <v>309</v>
      </c>
      <c r="E99" s="124" t="s">
        <v>309</v>
      </c>
      <c r="F99" s="58" t="s">
        <v>309</v>
      </c>
      <c r="G99" s="124" t="s">
        <v>309</v>
      </c>
      <c r="H99" s="58" t="s">
        <v>309</v>
      </c>
      <c r="I99" s="124" t="s">
        <v>309</v>
      </c>
      <c r="J99" s="58" t="s">
        <v>309</v>
      </c>
      <c r="K99" s="124" t="s">
        <v>309</v>
      </c>
      <c r="L99" s="92" t="s">
        <v>309</v>
      </c>
      <c r="M99" s="91" t="s">
        <v>309</v>
      </c>
      <c r="N99" s="58" t="s">
        <v>309</v>
      </c>
      <c r="O99" s="124" t="s">
        <v>309</v>
      </c>
      <c r="P99" s="58" t="s">
        <v>309</v>
      </c>
      <c r="Q99" s="124" t="s">
        <v>309</v>
      </c>
      <c r="R99" s="58" t="s">
        <v>309</v>
      </c>
      <c r="S99" s="124" t="s">
        <v>309</v>
      </c>
      <c r="T99" s="58" t="s">
        <v>309</v>
      </c>
      <c r="U99" s="124" t="s">
        <v>309</v>
      </c>
      <c r="V99" s="92" t="s">
        <v>309</v>
      </c>
      <c r="W99" s="92">
        <f>'Приложение 1.1'!AB98/1.18</f>
        <v>0.32288135593220341</v>
      </c>
    </row>
    <row r="100" spans="1:23" x14ac:dyDescent="0.25">
      <c r="A100" s="215" t="s">
        <v>297</v>
      </c>
      <c r="B100" s="365" t="s">
        <v>302</v>
      </c>
      <c r="C100" s="124" t="s">
        <v>309</v>
      </c>
      <c r="D100" s="58" t="s">
        <v>309</v>
      </c>
      <c r="E100" s="124" t="s">
        <v>309</v>
      </c>
      <c r="F100" s="58" t="s">
        <v>309</v>
      </c>
      <c r="G100" s="124" t="s">
        <v>309</v>
      </c>
      <c r="H100" s="58" t="s">
        <v>309</v>
      </c>
      <c r="I100" s="124" t="s">
        <v>309</v>
      </c>
      <c r="J100" s="58" t="s">
        <v>309</v>
      </c>
      <c r="K100" s="124" t="s">
        <v>309</v>
      </c>
      <c r="L100" s="92" t="s">
        <v>309</v>
      </c>
      <c r="M100" s="91" t="s">
        <v>309</v>
      </c>
      <c r="N100" s="58" t="s">
        <v>309</v>
      </c>
      <c r="O100" s="124" t="s">
        <v>309</v>
      </c>
      <c r="P100" s="58" t="s">
        <v>309</v>
      </c>
      <c r="Q100" s="124" t="s">
        <v>309</v>
      </c>
      <c r="R100" s="58" t="s">
        <v>309</v>
      </c>
      <c r="S100" s="124" t="s">
        <v>309</v>
      </c>
      <c r="T100" s="58" t="s">
        <v>309</v>
      </c>
      <c r="U100" s="124" t="s">
        <v>309</v>
      </c>
      <c r="V100" s="92" t="s">
        <v>309</v>
      </c>
      <c r="W100" s="92">
        <f>'Приложение 1.1'!AB99/1.18</f>
        <v>0.29491525423728815</v>
      </c>
    </row>
    <row r="101" spans="1:23" ht="22.5" x14ac:dyDescent="0.25">
      <c r="A101" s="215" t="s">
        <v>298</v>
      </c>
      <c r="B101" s="365" t="s">
        <v>303</v>
      </c>
      <c r="C101" s="124" t="s">
        <v>309</v>
      </c>
      <c r="D101" s="58" t="s">
        <v>309</v>
      </c>
      <c r="E101" s="124" t="s">
        <v>309</v>
      </c>
      <c r="F101" s="58" t="s">
        <v>309</v>
      </c>
      <c r="G101" s="124" t="s">
        <v>309</v>
      </c>
      <c r="H101" s="58" t="s">
        <v>309</v>
      </c>
      <c r="I101" s="124" t="s">
        <v>309</v>
      </c>
      <c r="J101" s="58" t="s">
        <v>309</v>
      </c>
      <c r="K101" s="124" t="s">
        <v>309</v>
      </c>
      <c r="L101" s="92" t="s">
        <v>309</v>
      </c>
      <c r="M101" s="91" t="s">
        <v>309</v>
      </c>
      <c r="N101" s="58" t="s">
        <v>309</v>
      </c>
      <c r="O101" s="124" t="s">
        <v>309</v>
      </c>
      <c r="P101" s="58" t="s">
        <v>309</v>
      </c>
      <c r="Q101" s="124" t="s">
        <v>309</v>
      </c>
      <c r="R101" s="58" t="s">
        <v>309</v>
      </c>
      <c r="S101" s="124" t="s">
        <v>309</v>
      </c>
      <c r="T101" s="58" t="s">
        <v>309</v>
      </c>
      <c r="U101" s="124" t="s">
        <v>309</v>
      </c>
      <c r="V101" s="92" t="s">
        <v>309</v>
      </c>
      <c r="W101" s="92">
        <f>'Приложение 1.1'!AB100/1.18</f>
        <v>4.576271186440678E-2</v>
      </c>
    </row>
    <row r="102" spans="1:23" x14ac:dyDescent="0.25">
      <c r="A102" s="215" t="s">
        <v>306</v>
      </c>
      <c r="B102" s="365" t="s">
        <v>304</v>
      </c>
      <c r="C102" s="124" t="s">
        <v>309</v>
      </c>
      <c r="D102" s="58" t="s">
        <v>309</v>
      </c>
      <c r="E102" s="124" t="s">
        <v>309</v>
      </c>
      <c r="F102" s="58" t="s">
        <v>309</v>
      </c>
      <c r="G102" s="124" t="s">
        <v>309</v>
      </c>
      <c r="H102" s="58" t="s">
        <v>309</v>
      </c>
      <c r="I102" s="124" t="s">
        <v>309</v>
      </c>
      <c r="J102" s="58" t="s">
        <v>309</v>
      </c>
      <c r="K102" s="124" t="s">
        <v>309</v>
      </c>
      <c r="L102" s="92" t="s">
        <v>309</v>
      </c>
      <c r="M102" s="91" t="s">
        <v>309</v>
      </c>
      <c r="N102" s="58" t="s">
        <v>309</v>
      </c>
      <c r="O102" s="124" t="s">
        <v>309</v>
      </c>
      <c r="P102" s="58" t="s">
        <v>309</v>
      </c>
      <c r="Q102" s="124" t="s">
        <v>309</v>
      </c>
      <c r="R102" s="58" t="s">
        <v>309</v>
      </c>
      <c r="S102" s="124" t="s">
        <v>309</v>
      </c>
      <c r="T102" s="58" t="s">
        <v>309</v>
      </c>
      <c r="U102" s="124" t="s">
        <v>309</v>
      </c>
      <c r="V102" s="92" t="s">
        <v>309</v>
      </c>
      <c r="W102" s="92">
        <f>'Приложение 1.1'!AB101/1.18</f>
        <v>8.3050847457627128E-2</v>
      </c>
    </row>
    <row r="103" spans="1:23" x14ac:dyDescent="0.25">
      <c r="A103" s="215" t="s">
        <v>307</v>
      </c>
      <c r="B103" s="365" t="s">
        <v>305</v>
      </c>
      <c r="C103" s="124" t="s">
        <v>309</v>
      </c>
      <c r="D103" s="58" t="s">
        <v>309</v>
      </c>
      <c r="E103" s="124" t="s">
        <v>309</v>
      </c>
      <c r="F103" s="58" t="s">
        <v>309</v>
      </c>
      <c r="G103" s="124" t="s">
        <v>309</v>
      </c>
      <c r="H103" s="58" t="s">
        <v>309</v>
      </c>
      <c r="I103" s="124" t="s">
        <v>309</v>
      </c>
      <c r="J103" s="58" t="s">
        <v>309</v>
      </c>
      <c r="K103" s="124" t="s">
        <v>309</v>
      </c>
      <c r="L103" s="92" t="s">
        <v>309</v>
      </c>
      <c r="M103" s="91" t="s">
        <v>309</v>
      </c>
      <c r="N103" s="58" t="s">
        <v>309</v>
      </c>
      <c r="O103" s="124" t="s">
        <v>309</v>
      </c>
      <c r="P103" s="58" t="s">
        <v>309</v>
      </c>
      <c r="Q103" s="124" t="s">
        <v>309</v>
      </c>
      <c r="R103" s="58" t="s">
        <v>309</v>
      </c>
      <c r="S103" s="124" t="s">
        <v>309</v>
      </c>
      <c r="T103" s="58" t="s">
        <v>309</v>
      </c>
      <c r="U103" s="124" t="s">
        <v>309</v>
      </c>
      <c r="V103" s="92" t="s">
        <v>309</v>
      </c>
      <c r="W103" s="92">
        <f>'Приложение 1.1'!AB102/1.18</f>
        <v>4.2372881355932208E-2</v>
      </c>
    </row>
    <row r="104" spans="1:23" ht="37.15" customHeight="1" x14ac:dyDescent="0.25">
      <c r="A104" s="215" t="s">
        <v>308</v>
      </c>
      <c r="B104" s="352" t="s">
        <v>292</v>
      </c>
      <c r="C104" s="124" t="s">
        <v>309</v>
      </c>
      <c r="D104" s="58" t="s">
        <v>309</v>
      </c>
      <c r="E104" s="124" t="s">
        <v>309</v>
      </c>
      <c r="F104" s="58" t="s">
        <v>309</v>
      </c>
      <c r="G104" s="124" t="s">
        <v>309</v>
      </c>
      <c r="H104" s="58" t="s">
        <v>309</v>
      </c>
      <c r="I104" s="124" t="s">
        <v>309</v>
      </c>
      <c r="J104" s="58" t="s">
        <v>309</v>
      </c>
      <c r="K104" s="124" t="s">
        <v>309</v>
      </c>
      <c r="L104" s="92" t="s">
        <v>309</v>
      </c>
      <c r="M104" s="91" t="s">
        <v>309</v>
      </c>
      <c r="N104" s="58" t="s">
        <v>309</v>
      </c>
      <c r="O104" s="124" t="s">
        <v>309</v>
      </c>
      <c r="P104" s="58" t="s">
        <v>309</v>
      </c>
      <c r="Q104" s="124" t="s">
        <v>309</v>
      </c>
      <c r="R104" s="58" t="s">
        <v>309</v>
      </c>
      <c r="S104" s="124" t="s">
        <v>309</v>
      </c>
      <c r="T104" s="58" t="s">
        <v>309</v>
      </c>
      <c r="U104" s="124" t="s">
        <v>309</v>
      </c>
      <c r="V104" s="92" t="s">
        <v>309</v>
      </c>
      <c r="W104" s="92">
        <f>'Приложение 1.1'!AB103/1.18</f>
        <v>1.6432203389830511</v>
      </c>
    </row>
    <row r="105" spans="1:23" ht="31.9" customHeight="1" x14ac:dyDescent="0.25">
      <c r="A105" s="214" t="s">
        <v>109</v>
      </c>
      <c r="B105" s="360" t="s">
        <v>220</v>
      </c>
      <c r="C105" s="130" t="s">
        <v>309</v>
      </c>
      <c r="D105" s="82" t="s">
        <v>309</v>
      </c>
      <c r="E105" s="130" t="s">
        <v>309</v>
      </c>
      <c r="F105" s="82" t="s">
        <v>309</v>
      </c>
      <c r="G105" s="130" t="s">
        <v>309</v>
      </c>
      <c r="H105" s="82" t="s">
        <v>309</v>
      </c>
      <c r="I105" s="130" t="s">
        <v>309</v>
      </c>
      <c r="J105" s="82" t="s">
        <v>309</v>
      </c>
      <c r="K105" s="130" t="s">
        <v>309</v>
      </c>
      <c r="L105" s="187" t="s">
        <v>309</v>
      </c>
      <c r="M105" s="186" t="s">
        <v>309</v>
      </c>
      <c r="N105" s="82" t="s">
        <v>309</v>
      </c>
      <c r="O105" s="130" t="s">
        <v>309</v>
      </c>
      <c r="P105" s="82" t="s">
        <v>309</v>
      </c>
      <c r="Q105" s="130" t="s">
        <v>309</v>
      </c>
      <c r="R105" s="82" t="s">
        <v>309</v>
      </c>
      <c r="S105" s="130" t="s">
        <v>309</v>
      </c>
      <c r="T105" s="82" t="s">
        <v>309</v>
      </c>
      <c r="U105" s="130" t="s">
        <v>309</v>
      </c>
      <c r="V105" s="187" t="s">
        <v>309</v>
      </c>
      <c r="W105" s="511">
        <f>SUM(W106:W109)</f>
        <v>0.82288135593220346</v>
      </c>
    </row>
    <row r="106" spans="1:23" ht="21.6" customHeight="1" x14ac:dyDescent="0.25">
      <c r="A106" s="215" t="s">
        <v>312</v>
      </c>
      <c r="B106" s="361" t="s">
        <v>310</v>
      </c>
      <c r="C106" s="124" t="s">
        <v>309</v>
      </c>
      <c r="D106" s="58" t="s">
        <v>309</v>
      </c>
      <c r="E106" s="124" t="s">
        <v>309</v>
      </c>
      <c r="F106" s="58" t="s">
        <v>309</v>
      </c>
      <c r="G106" s="124" t="s">
        <v>309</v>
      </c>
      <c r="H106" s="58" t="s">
        <v>309</v>
      </c>
      <c r="I106" s="124" t="s">
        <v>309</v>
      </c>
      <c r="J106" s="58" t="s">
        <v>309</v>
      </c>
      <c r="K106" s="124" t="s">
        <v>309</v>
      </c>
      <c r="L106" s="92" t="s">
        <v>309</v>
      </c>
      <c r="M106" s="91" t="s">
        <v>309</v>
      </c>
      <c r="N106" s="58" t="s">
        <v>309</v>
      </c>
      <c r="O106" s="124" t="s">
        <v>309</v>
      </c>
      <c r="P106" s="58" t="s">
        <v>309</v>
      </c>
      <c r="Q106" s="124" t="s">
        <v>309</v>
      </c>
      <c r="R106" s="58" t="s">
        <v>309</v>
      </c>
      <c r="S106" s="124" t="s">
        <v>309</v>
      </c>
      <c r="T106" s="58" t="s">
        <v>309</v>
      </c>
      <c r="U106" s="124" t="s">
        <v>309</v>
      </c>
      <c r="V106" s="92" t="s">
        <v>309</v>
      </c>
      <c r="W106" s="92">
        <f>'Приложение 1.1'!AB105/1.18</f>
        <v>0.10593220338983052</v>
      </c>
    </row>
    <row r="107" spans="1:23" x14ac:dyDescent="0.25">
      <c r="A107" s="215" t="s">
        <v>313</v>
      </c>
      <c r="B107" s="361" t="s">
        <v>316</v>
      </c>
      <c r="C107" s="124" t="s">
        <v>309</v>
      </c>
      <c r="D107" s="58" t="s">
        <v>309</v>
      </c>
      <c r="E107" s="124" t="s">
        <v>309</v>
      </c>
      <c r="F107" s="58" t="s">
        <v>309</v>
      </c>
      <c r="G107" s="124" t="s">
        <v>309</v>
      </c>
      <c r="H107" s="58" t="s">
        <v>309</v>
      </c>
      <c r="I107" s="124" t="s">
        <v>309</v>
      </c>
      <c r="J107" s="58" t="s">
        <v>309</v>
      </c>
      <c r="K107" s="124" t="s">
        <v>309</v>
      </c>
      <c r="L107" s="92" t="s">
        <v>309</v>
      </c>
      <c r="M107" s="91" t="s">
        <v>309</v>
      </c>
      <c r="N107" s="58" t="s">
        <v>309</v>
      </c>
      <c r="O107" s="124" t="s">
        <v>309</v>
      </c>
      <c r="P107" s="58" t="s">
        <v>309</v>
      </c>
      <c r="Q107" s="124" t="s">
        <v>309</v>
      </c>
      <c r="R107" s="58" t="s">
        <v>309</v>
      </c>
      <c r="S107" s="124" t="s">
        <v>309</v>
      </c>
      <c r="T107" s="58" t="s">
        <v>309</v>
      </c>
      <c r="U107" s="124" t="s">
        <v>309</v>
      </c>
      <c r="V107" s="92" t="s">
        <v>309</v>
      </c>
      <c r="W107" s="92">
        <f>'Приложение 1.1'!AB106/1.18</f>
        <v>0.41610169491525423</v>
      </c>
    </row>
    <row r="108" spans="1:23" ht="33.75" x14ac:dyDescent="0.25">
      <c r="A108" s="215" t="s">
        <v>314</v>
      </c>
      <c r="B108" s="361" t="s">
        <v>317</v>
      </c>
      <c r="C108" s="124" t="s">
        <v>309</v>
      </c>
      <c r="D108" s="58" t="s">
        <v>309</v>
      </c>
      <c r="E108" s="124" t="s">
        <v>309</v>
      </c>
      <c r="F108" s="58" t="s">
        <v>309</v>
      </c>
      <c r="G108" s="124" t="s">
        <v>309</v>
      </c>
      <c r="H108" s="58" t="s">
        <v>309</v>
      </c>
      <c r="I108" s="124" t="s">
        <v>309</v>
      </c>
      <c r="J108" s="58" t="s">
        <v>309</v>
      </c>
      <c r="K108" s="124" t="s">
        <v>309</v>
      </c>
      <c r="L108" s="92" t="s">
        <v>309</v>
      </c>
      <c r="M108" s="91" t="s">
        <v>309</v>
      </c>
      <c r="N108" s="58" t="s">
        <v>309</v>
      </c>
      <c r="O108" s="124" t="s">
        <v>309</v>
      </c>
      <c r="P108" s="58" t="s">
        <v>309</v>
      </c>
      <c r="Q108" s="124" t="s">
        <v>309</v>
      </c>
      <c r="R108" s="58" t="s">
        <v>309</v>
      </c>
      <c r="S108" s="124" t="s">
        <v>309</v>
      </c>
      <c r="T108" s="58" t="s">
        <v>309</v>
      </c>
      <c r="U108" s="124" t="s">
        <v>309</v>
      </c>
      <c r="V108" s="92" t="s">
        <v>309</v>
      </c>
      <c r="W108" s="92">
        <f>'Приложение 1.1'!AB107/1.18</f>
        <v>0.10593220338983052</v>
      </c>
    </row>
    <row r="109" spans="1:23" ht="18.600000000000001" customHeight="1" x14ac:dyDescent="0.25">
      <c r="A109" s="215" t="s">
        <v>315</v>
      </c>
      <c r="B109" s="361" t="s">
        <v>311</v>
      </c>
      <c r="C109" s="124" t="s">
        <v>309</v>
      </c>
      <c r="D109" s="58" t="s">
        <v>309</v>
      </c>
      <c r="E109" s="124" t="s">
        <v>309</v>
      </c>
      <c r="F109" s="58" t="s">
        <v>309</v>
      </c>
      <c r="G109" s="124" t="s">
        <v>309</v>
      </c>
      <c r="H109" s="58" t="s">
        <v>309</v>
      </c>
      <c r="I109" s="124" t="s">
        <v>309</v>
      </c>
      <c r="J109" s="58" t="s">
        <v>309</v>
      </c>
      <c r="K109" s="124" t="s">
        <v>309</v>
      </c>
      <c r="L109" s="92" t="s">
        <v>309</v>
      </c>
      <c r="M109" s="91" t="s">
        <v>309</v>
      </c>
      <c r="N109" s="58" t="s">
        <v>309</v>
      </c>
      <c r="O109" s="124" t="s">
        <v>309</v>
      </c>
      <c r="P109" s="58" t="s">
        <v>309</v>
      </c>
      <c r="Q109" s="124" t="s">
        <v>309</v>
      </c>
      <c r="R109" s="58" t="s">
        <v>309</v>
      </c>
      <c r="S109" s="124" t="s">
        <v>309</v>
      </c>
      <c r="T109" s="58" t="s">
        <v>309</v>
      </c>
      <c r="U109" s="124" t="s">
        <v>309</v>
      </c>
      <c r="V109" s="92" t="s">
        <v>309</v>
      </c>
      <c r="W109" s="92">
        <f>'Приложение 1.1'!AB108/1.18</f>
        <v>0.19491525423728814</v>
      </c>
    </row>
    <row r="110" spans="1:23" ht="22.9" customHeight="1" x14ac:dyDescent="0.25">
      <c r="A110" s="206" t="s">
        <v>125</v>
      </c>
      <c r="B110" s="349" t="s">
        <v>36</v>
      </c>
      <c r="C110" s="121" t="s">
        <v>309</v>
      </c>
      <c r="D110" s="95" t="s">
        <v>309</v>
      </c>
      <c r="E110" s="121" t="s">
        <v>309</v>
      </c>
      <c r="F110" s="95" t="s">
        <v>309</v>
      </c>
      <c r="G110" s="121" t="s">
        <v>309</v>
      </c>
      <c r="H110" s="95" t="s">
        <v>309</v>
      </c>
      <c r="I110" s="121" t="s">
        <v>309</v>
      </c>
      <c r="J110" s="95" t="s">
        <v>309</v>
      </c>
      <c r="K110" s="121" t="s">
        <v>309</v>
      </c>
      <c r="L110" s="136" t="s">
        <v>309</v>
      </c>
      <c r="M110" s="135" t="s">
        <v>309</v>
      </c>
      <c r="N110" s="95" t="s">
        <v>309</v>
      </c>
      <c r="O110" s="121" t="s">
        <v>309</v>
      </c>
      <c r="P110" s="95" t="s">
        <v>309</v>
      </c>
      <c r="Q110" s="121" t="s">
        <v>309</v>
      </c>
      <c r="R110" s="95" t="s">
        <v>309</v>
      </c>
      <c r="S110" s="121" t="s">
        <v>309</v>
      </c>
      <c r="T110" s="95" t="s">
        <v>309</v>
      </c>
      <c r="U110" s="121" t="s">
        <v>309</v>
      </c>
      <c r="V110" s="136" t="s">
        <v>309</v>
      </c>
      <c r="W110" s="136">
        <f t="shared" ref="W110" si="25">W111+W117</f>
        <v>28.231355932203392</v>
      </c>
    </row>
    <row r="111" spans="1:23" ht="21.75" customHeight="1" x14ac:dyDescent="0.25">
      <c r="A111" s="208" t="s">
        <v>318</v>
      </c>
      <c r="B111" s="351" t="s">
        <v>179</v>
      </c>
      <c r="C111" s="125" t="s">
        <v>309</v>
      </c>
      <c r="D111" s="78" t="s">
        <v>309</v>
      </c>
      <c r="E111" s="125" t="s">
        <v>309</v>
      </c>
      <c r="F111" s="78" t="s">
        <v>309</v>
      </c>
      <c r="G111" s="125" t="s">
        <v>309</v>
      </c>
      <c r="H111" s="78" t="s">
        <v>309</v>
      </c>
      <c r="I111" s="125" t="s">
        <v>309</v>
      </c>
      <c r="J111" s="78" t="s">
        <v>309</v>
      </c>
      <c r="K111" s="125" t="s">
        <v>309</v>
      </c>
      <c r="L111" s="142" t="s">
        <v>309</v>
      </c>
      <c r="M111" s="141" t="s">
        <v>309</v>
      </c>
      <c r="N111" s="78" t="s">
        <v>309</v>
      </c>
      <c r="O111" s="125" t="s">
        <v>309</v>
      </c>
      <c r="P111" s="78" t="s">
        <v>309</v>
      </c>
      <c r="Q111" s="125" t="s">
        <v>309</v>
      </c>
      <c r="R111" s="78" t="s">
        <v>309</v>
      </c>
      <c r="S111" s="125" t="s">
        <v>309</v>
      </c>
      <c r="T111" s="78" t="s">
        <v>309</v>
      </c>
      <c r="U111" s="125" t="s">
        <v>309</v>
      </c>
      <c r="V111" s="142" t="s">
        <v>309</v>
      </c>
      <c r="W111" s="512">
        <f>SUM(W112:X116)</f>
        <v>11.89406779661017</v>
      </c>
    </row>
    <row r="112" spans="1:23" x14ac:dyDescent="0.25">
      <c r="A112" s="209" t="s">
        <v>319</v>
      </c>
      <c r="B112" s="66" t="s">
        <v>414</v>
      </c>
      <c r="C112" s="124" t="s">
        <v>309</v>
      </c>
      <c r="D112" s="58" t="s">
        <v>309</v>
      </c>
      <c r="E112" s="124" t="s">
        <v>309</v>
      </c>
      <c r="F112" s="58" t="s">
        <v>309</v>
      </c>
      <c r="G112" s="124" t="s">
        <v>309</v>
      </c>
      <c r="H112" s="58" t="s">
        <v>309</v>
      </c>
      <c r="I112" s="124" t="s">
        <v>309</v>
      </c>
      <c r="J112" s="58" t="s">
        <v>309</v>
      </c>
      <c r="K112" s="124" t="s">
        <v>309</v>
      </c>
      <c r="L112" s="92" t="s">
        <v>309</v>
      </c>
      <c r="M112" s="91" t="s">
        <v>309</v>
      </c>
      <c r="N112" s="58" t="s">
        <v>309</v>
      </c>
      <c r="O112" s="124" t="s">
        <v>309</v>
      </c>
      <c r="P112" s="58" t="s">
        <v>309</v>
      </c>
      <c r="Q112" s="124" t="s">
        <v>309</v>
      </c>
      <c r="R112" s="58" t="s">
        <v>309</v>
      </c>
      <c r="S112" s="124" t="s">
        <v>309</v>
      </c>
      <c r="T112" s="58" t="s">
        <v>309</v>
      </c>
      <c r="U112" s="124" t="s">
        <v>309</v>
      </c>
      <c r="V112" s="92" t="s">
        <v>309</v>
      </c>
      <c r="W112" s="92">
        <f>'Приложение 1.1'!AB111/1.18</f>
        <v>0.59576271186440677</v>
      </c>
    </row>
    <row r="113" spans="1:23" ht="22.5" x14ac:dyDescent="0.25">
      <c r="A113" s="209" t="s">
        <v>320</v>
      </c>
      <c r="B113" s="66" t="s">
        <v>538</v>
      </c>
      <c r="C113" s="124" t="s">
        <v>309</v>
      </c>
      <c r="D113" s="58" t="s">
        <v>309</v>
      </c>
      <c r="E113" s="124" t="s">
        <v>309</v>
      </c>
      <c r="F113" s="58" t="s">
        <v>309</v>
      </c>
      <c r="G113" s="124" t="s">
        <v>309</v>
      </c>
      <c r="H113" s="58" t="s">
        <v>309</v>
      </c>
      <c r="I113" s="124" t="s">
        <v>309</v>
      </c>
      <c r="J113" s="58" t="s">
        <v>309</v>
      </c>
      <c r="K113" s="124" t="s">
        <v>309</v>
      </c>
      <c r="L113" s="92" t="s">
        <v>309</v>
      </c>
      <c r="M113" s="91" t="s">
        <v>309</v>
      </c>
      <c r="N113" s="58" t="s">
        <v>309</v>
      </c>
      <c r="O113" s="124" t="s">
        <v>309</v>
      </c>
      <c r="P113" s="58" t="s">
        <v>309</v>
      </c>
      <c r="Q113" s="124" t="s">
        <v>309</v>
      </c>
      <c r="R113" s="58" t="s">
        <v>309</v>
      </c>
      <c r="S113" s="124" t="s">
        <v>309</v>
      </c>
      <c r="T113" s="58" t="s">
        <v>309</v>
      </c>
      <c r="U113" s="124" t="s">
        <v>309</v>
      </c>
      <c r="V113" s="92" t="s">
        <v>309</v>
      </c>
      <c r="W113" s="92">
        <f>'Приложение 1.1'!AB112/1.18</f>
        <v>0.62372881355932208</v>
      </c>
    </row>
    <row r="114" spans="1:23" ht="42" customHeight="1" x14ac:dyDescent="0.25">
      <c r="A114" s="209" t="s">
        <v>413</v>
      </c>
      <c r="B114" s="519" t="s">
        <v>535</v>
      </c>
      <c r="C114" s="124" t="s">
        <v>309</v>
      </c>
      <c r="D114" s="58" t="s">
        <v>309</v>
      </c>
      <c r="E114" s="124" t="s">
        <v>309</v>
      </c>
      <c r="F114" s="58" t="s">
        <v>309</v>
      </c>
      <c r="G114" s="124" t="s">
        <v>309</v>
      </c>
      <c r="H114" s="58" t="s">
        <v>309</v>
      </c>
      <c r="I114" s="124" t="s">
        <v>309</v>
      </c>
      <c r="J114" s="58" t="s">
        <v>309</v>
      </c>
      <c r="K114" s="124" t="s">
        <v>309</v>
      </c>
      <c r="L114" s="92" t="s">
        <v>309</v>
      </c>
      <c r="M114" s="91" t="s">
        <v>309</v>
      </c>
      <c r="N114" s="58" t="s">
        <v>309</v>
      </c>
      <c r="O114" s="124" t="s">
        <v>309</v>
      </c>
      <c r="P114" s="58" t="s">
        <v>309</v>
      </c>
      <c r="Q114" s="124" t="s">
        <v>309</v>
      </c>
      <c r="R114" s="58" t="s">
        <v>309</v>
      </c>
      <c r="S114" s="124" t="s">
        <v>309</v>
      </c>
      <c r="T114" s="58" t="s">
        <v>309</v>
      </c>
      <c r="U114" s="124" t="s">
        <v>309</v>
      </c>
      <c r="V114" s="92" t="s">
        <v>309</v>
      </c>
      <c r="W114" s="92">
        <f>'Приложение 1.1'!AB113/1.18</f>
        <v>3.6203389830508477</v>
      </c>
    </row>
    <row r="115" spans="1:23" x14ac:dyDescent="0.25">
      <c r="A115" s="209" t="s">
        <v>536</v>
      </c>
      <c r="B115" s="66" t="s">
        <v>324</v>
      </c>
      <c r="C115" s="124" t="s">
        <v>309</v>
      </c>
      <c r="D115" s="58" t="s">
        <v>309</v>
      </c>
      <c r="E115" s="124" t="s">
        <v>309</v>
      </c>
      <c r="F115" s="58" t="s">
        <v>309</v>
      </c>
      <c r="G115" s="124" t="s">
        <v>309</v>
      </c>
      <c r="H115" s="58" t="s">
        <v>309</v>
      </c>
      <c r="I115" s="124" t="s">
        <v>309</v>
      </c>
      <c r="J115" s="58" t="s">
        <v>309</v>
      </c>
      <c r="K115" s="124" t="s">
        <v>309</v>
      </c>
      <c r="L115" s="92" t="s">
        <v>309</v>
      </c>
      <c r="M115" s="91" t="s">
        <v>309</v>
      </c>
      <c r="N115" s="58" t="s">
        <v>309</v>
      </c>
      <c r="O115" s="124" t="s">
        <v>309</v>
      </c>
      <c r="P115" s="58" t="s">
        <v>309</v>
      </c>
      <c r="Q115" s="124" t="s">
        <v>309</v>
      </c>
      <c r="R115" s="58" t="s">
        <v>309</v>
      </c>
      <c r="S115" s="124" t="s">
        <v>309</v>
      </c>
      <c r="T115" s="58" t="s">
        <v>309</v>
      </c>
      <c r="U115" s="124" t="s">
        <v>309</v>
      </c>
      <c r="V115" s="92" t="s">
        <v>309</v>
      </c>
      <c r="W115" s="92">
        <f>'Приложение 1.1'!AB114/1.18</f>
        <v>1.007627118644068</v>
      </c>
    </row>
    <row r="116" spans="1:23" ht="22.5" x14ac:dyDescent="0.25">
      <c r="A116" s="209" t="s">
        <v>537</v>
      </c>
      <c r="B116" s="66" t="s">
        <v>323</v>
      </c>
      <c r="C116" s="124" t="s">
        <v>309</v>
      </c>
      <c r="D116" s="58" t="s">
        <v>309</v>
      </c>
      <c r="E116" s="124" t="s">
        <v>309</v>
      </c>
      <c r="F116" s="58" t="s">
        <v>309</v>
      </c>
      <c r="G116" s="124" t="s">
        <v>309</v>
      </c>
      <c r="H116" s="58" t="s">
        <v>309</v>
      </c>
      <c r="I116" s="124" t="s">
        <v>309</v>
      </c>
      <c r="J116" s="58" t="s">
        <v>309</v>
      </c>
      <c r="K116" s="124" t="s">
        <v>309</v>
      </c>
      <c r="L116" s="92" t="s">
        <v>309</v>
      </c>
      <c r="M116" s="91" t="s">
        <v>309</v>
      </c>
      <c r="N116" s="58" t="s">
        <v>309</v>
      </c>
      <c r="O116" s="124" t="s">
        <v>309</v>
      </c>
      <c r="P116" s="58" t="s">
        <v>309</v>
      </c>
      <c r="Q116" s="124" t="s">
        <v>309</v>
      </c>
      <c r="R116" s="58" t="s">
        <v>309</v>
      </c>
      <c r="S116" s="124" t="s">
        <v>309</v>
      </c>
      <c r="T116" s="58" t="s">
        <v>309</v>
      </c>
      <c r="U116" s="124" t="s">
        <v>309</v>
      </c>
      <c r="V116" s="92" t="s">
        <v>309</v>
      </c>
      <c r="W116" s="92">
        <f>'Приложение 1.1'!AB115/1.18</f>
        <v>6.046610169491526</v>
      </c>
    </row>
    <row r="117" spans="1:23" x14ac:dyDescent="0.25">
      <c r="A117" s="214" t="s">
        <v>321</v>
      </c>
      <c r="B117" s="360" t="s">
        <v>220</v>
      </c>
      <c r="C117" s="130" t="s">
        <v>309</v>
      </c>
      <c r="D117" s="82" t="s">
        <v>309</v>
      </c>
      <c r="E117" s="130" t="s">
        <v>309</v>
      </c>
      <c r="F117" s="82" t="s">
        <v>309</v>
      </c>
      <c r="G117" s="130" t="s">
        <v>309</v>
      </c>
      <c r="H117" s="82" t="s">
        <v>309</v>
      </c>
      <c r="I117" s="130" t="s">
        <v>309</v>
      </c>
      <c r="J117" s="82" t="s">
        <v>309</v>
      </c>
      <c r="K117" s="130" t="s">
        <v>309</v>
      </c>
      <c r="L117" s="187" t="s">
        <v>309</v>
      </c>
      <c r="M117" s="186" t="s">
        <v>309</v>
      </c>
      <c r="N117" s="82" t="s">
        <v>309</v>
      </c>
      <c r="O117" s="130" t="s">
        <v>309</v>
      </c>
      <c r="P117" s="82" t="s">
        <v>309</v>
      </c>
      <c r="Q117" s="130" t="s">
        <v>309</v>
      </c>
      <c r="R117" s="82" t="s">
        <v>309</v>
      </c>
      <c r="S117" s="130" t="s">
        <v>309</v>
      </c>
      <c r="T117" s="82" t="s">
        <v>309</v>
      </c>
      <c r="U117" s="130" t="s">
        <v>309</v>
      </c>
      <c r="V117" s="187" t="s">
        <v>309</v>
      </c>
      <c r="W117" s="511">
        <f t="shared" ref="W117" si="26">SUM(W118:W120)</f>
        <v>16.337288135593223</v>
      </c>
    </row>
    <row r="118" spans="1:23" ht="22.5" x14ac:dyDescent="0.25">
      <c r="A118" s="209" t="s">
        <v>322</v>
      </c>
      <c r="B118" s="361" t="s">
        <v>417</v>
      </c>
      <c r="C118" s="124" t="s">
        <v>309</v>
      </c>
      <c r="D118" s="58" t="s">
        <v>309</v>
      </c>
      <c r="E118" s="124" t="s">
        <v>309</v>
      </c>
      <c r="F118" s="58" t="s">
        <v>309</v>
      </c>
      <c r="G118" s="124" t="s">
        <v>309</v>
      </c>
      <c r="H118" s="58" t="s">
        <v>309</v>
      </c>
      <c r="I118" s="124" t="s">
        <v>309</v>
      </c>
      <c r="J118" s="58" t="s">
        <v>309</v>
      </c>
      <c r="K118" s="124" t="s">
        <v>309</v>
      </c>
      <c r="L118" s="92" t="s">
        <v>309</v>
      </c>
      <c r="M118" s="91" t="s">
        <v>309</v>
      </c>
      <c r="N118" s="58" t="s">
        <v>309</v>
      </c>
      <c r="O118" s="124" t="s">
        <v>309</v>
      </c>
      <c r="P118" s="58" t="s">
        <v>309</v>
      </c>
      <c r="Q118" s="124" t="s">
        <v>309</v>
      </c>
      <c r="R118" s="58" t="s">
        <v>309</v>
      </c>
      <c r="S118" s="124" t="s">
        <v>309</v>
      </c>
      <c r="T118" s="58" t="s">
        <v>309</v>
      </c>
      <c r="U118" s="124" t="s">
        <v>309</v>
      </c>
      <c r="V118" s="92" t="s">
        <v>309</v>
      </c>
      <c r="W118" s="92">
        <f>'Приложение 1.1'!AB117/1.18</f>
        <v>8.5186440677966111</v>
      </c>
    </row>
    <row r="119" spans="1:23" ht="22.5" x14ac:dyDescent="0.25">
      <c r="A119" s="209" t="s">
        <v>327</v>
      </c>
      <c r="B119" s="361" t="s">
        <v>325</v>
      </c>
      <c r="C119" s="124" t="s">
        <v>309</v>
      </c>
      <c r="D119" s="58" t="s">
        <v>309</v>
      </c>
      <c r="E119" s="124" t="s">
        <v>309</v>
      </c>
      <c r="F119" s="58" t="s">
        <v>309</v>
      </c>
      <c r="G119" s="124" t="s">
        <v>309</v>
      </c>
      <c r="H119" s="58" t="s">
        <v>309</v>
      </c>
      <c r="I119" s="124" t="s">
        <v>309</v>
      </c>
      <c r="J119" s="58" t="s">
        <v>309</v>
      </c>
      <c r="K119" s="124" t="s">
        <v>309</v>
      </c>
      <c r="L119" s="92" t="s">
        <v>309</v>
      </c>
      <c r="M119" s="91" t="s">
        <v>309</v>
      </c>
      <c r="N119" s="58" t="s">
        <v>309</v>
      </c>
      <c r="O119" s="124" t="s">
        <v>309</v>
      </c>
      <c r="P119" s="58" t="s">
        <v>309</v>
      </c>
      <c r="Q119" s="124" t="s">
        <v>309</v>
      </c>
      <c r="R119" s="58" t="s">
        <v>309</v>
      </c>
      <c r="S119" s="124" t="s">
        <v>309</v>
      </c>
      <c r="T119" s="58" t="s">
        <v>309</v>
      </c>
      <c r="U119" s="124" t="s">
        <v>309</v>
      </c>
      <c r="V119" s="92" t="s">
        <v>309</v>
      </c>
      <c r="W119" s="92">
        <f>'Приложение 1.1'!AB118/1.18</f>
        <v>3.966949152542373</v>
      </c>
    </row>
    <row r="120" spans="1:23" x14ac:dyDescent="0.25">
      <c r="A120" s="209" t="s">
        <v>328</v>
      </c>
      <c r="B120" s="361" t="s">
        <v>326</v>
      </c>
      <c r="C120" s="124" t="s">
        <v>309</v>
      </c>
      <c r="D120" s="58" t="s">
        <v>309</v>
      </c>
      <c r="E120" s="124" t="s">
        <v>309</v>
      </c>
      <c r="F120" s="58" t="s">
        <v>309</v>
      </c>
      <c r="G120" s="124" t="s">
        <v>309</v>
      </c>
      <c r="H120" s="58" t="s">
        <v>309</v>
      </c>
      <c r="I120" s="124" t="s">
        <v>309</v>
      </c>
      <c r="J120" s="58" t="s">
        <v>309</v>
      </c>
      <c r="K120" s="124" t="s">
        <v>309</v>
      </c>
      <c r="L120" s="92" t="s">
        <v>309</v>
      </c>
      <c r="M120" s="91" t="s">
        <v>309</v>
      </c>
      <c r="N120" s="58" t="s">
        <v>309</v>
      </c>
      <c r="O120" s="124" t="s">
        <v>309</v>
      </c>
      <c r="P120" s="58" t="s">
        <v>309</v>
      </c>
      <c r="Q120" s="124" t="s">
        <v>309</v>
      </c>
      <c r="R120" s="58" t="s">
        <v>309</v>
      </c>
      <c r="S120" s="124" t="s">
        <v>309</v>
      </c>
      <c r="T120" s="58" t="s">
        <v>309</v>
      </c>
      <c r="U120" s="124" t="s">
        <v>309</v>
      </c>
      <c r="V120" s="92" t="s">
        <v>309</v>
      </c>
      <c r="W120" s="92">
        <f>'Приложение 1.1'!AB119/1.18</f>
        <v>3.8516949152542375</v>
      </c>
    </row>
    <row r="121" spans="1:23" x14ac:dyDescent="0.25">
      <c r="A121" s="216">
        <v>2</v>
      </c>
      <c r="B121" s="348" t="s">
        <v>45</v>
      </c>
      <c r="C121" s="127">
        <f t="shared" ref="C121:R122" si="27">C122</f>
        <v>0</v>
      </c>
      <c r="D121" s="103">
        <f t="shared" si="27"/>
        <v>0</v>
      </c>
      <c r="E121" s="127">
        <f t="shared" si="27"/>
        <v>0</v>
      </c>
      <c r="F121" s="103">
        <f t="shared" si="27"/>
        <v>0</v>
      </c>
      <c r="G121" s="127">
        <f t="shared" si="27"/>
        <v>0</v>
      </c>
      <c r="H121" s="103">
        <f t="shared" si="27"/>
        <v>0</v>
      </c>
      <c r="I121" s="127">
        <f t="shared" si="27"/>
        <v>0</v>
      </c>
      <c r="J121" s="103">
        <f t="shared" si="27"/>
        <v>0.7</v>
      </c>
      <c r="K121" s="127">
        <f t="shared" si="27"/>
        <v>0</v>
      </c>
      <c r="L121" s="146">
        <f t="shared" si="27"/>
        <v>2.5</v>
      </c>
      <c r="M121" s="145">
        <f t="shared" si="27"/>
        <v>0</v>
      </c>
      <c r="N121" s="103">
        <f t="shared" si="27"/>
        <v>0</v>
      </c>
      <c r="O121" s="127">
        <f t="shared" si="27"/>
        <v>0</v>
      </c>
      <c r="P121" s="103">
        <f t="shared" si="27"/>
        <v>0</v>
      </c>
      <c r="Q121" s="127">
        <f t="shared" si="27"/>
        <v>0</v>
      </c>
      <c r="R121" s="103">
        <f t="shared" si="27"/>
        <v>0</v>
      </c>
      <c r="S121" s="127">
        <f t="shared" ref="S121:W126" si="28">S122</f>
        <v>0</v>
      </c>
      <c r="T121" s="103">
        <f t="shared" si="28"/>
        <v>0</v>
      </c>
      <c r="U121" s="127">
        <f t="shared" si="28"/>
        <v>0</v>
      </c>
      <c r="V121" s="146">
        <f t="shared" si="28"/>
        <v>0</v>
      </c>
      <c r="W121" s="138">
        <f t="shared" si="28"/>
        <v>18.567796610169495</v>
      </c>
    </row>
    <row r="122" spans="1:23" ht="22.5" x14ac:dyDescent="0.25">
      <c r="A122" s="206" t="s">
        <v>22</v>
      </c>
      <c r="B122" s="348" t="s">
        <v>44</v>
      </c>
      <c r="C122" s="127">
        <f t="shared" si="27"/>
        <v>0</v>
      </c>
      <c r="D122" s="103">
        <f t="shared" si="27"/>
        <v>0</v>
      </c>
      <c r="E122" s="127">
        <f t="shared" si="27"/>
        <v>0</v>
      </c>
      <c r="F122" s="103">
        <f t="shared" si="27"/>
        <v>0</v>
      </c>
      <c r="G122" s="127">
        <f t="shared" si="27"/>
        <v>0</v>
      </c>
      <c r="H122" s="103">
        <f t="shared" si="27"/>
        <v>0</v>
      </c>
      <c r="I122" s="127">
        <f t="shared" si="27"/>
        <v>0</v>
      </c>
      <c r="J122" s="103">
        <f t="shared" si="27"/>
        <v>0.7</v>
      </c>
      <c r="K122" s="127">
        <f t="shared" si="27"/>
        <v>0</v>
      </c>
      <c r="L122" s="146">
        <f t="shared" si="27"/>
        <v>2.5</v>
      </c>
      <c r="M122" s="145">
        <f t="shared" si="27"/>
        <v>0</v>
      </c>
      <c r="N122" s="103">
        <f t="shared" si="27"/>
        <v>0</v>
      </c>
      <c r="O122" s="127">
        <f t="shared" si="27"/>
        <v>0</v>
      </c>
      <c r="P122" s="103">
        <f t="shared" si="27"/>
        <v>0</v>
      </c>
      <c r="Q122" s="127">
        <f t="shared" si="27"/>
        <v>0</v>
      </c>
      <c r="R122" s="103">
        <f t="shared" si="27"/>
        <v>0</v>
      </c>
      <c r="S122" s="127">
        <f t="shared" si="28"/>
        <v>0</v>
      </c>
      <c r="T122" s="103">
        <f t="shared" si="28"/>
        <v>0</v>
      </c>
      <c r="U122" s="127">
        <f t="shared" si="28"/>
        <v>0</v>
      </c>
      <c r="V122" s="146">
        <f t="shared" si="28"/>
        <v>0</v>
      </c>
      <c r="W122" s="138">
        <f t="shared" si="28"/>
        <v>18.567796610169495</v>
      </c>
    </row>
    <row r="123" spans="1:23" x14ac:dyDescent="0.25">
      <c r="A123" s="206" t="s">
        <v>23</v>
      </c>
      <c r="B123" s="349" t="s">
        <v>26</v>
      </c>
      <c r="C123" s="127">
        <f t="shared" ref="C123:V123" si="29">C124</f>
        <v>0</v>
      </c>
      <c r="D123" s="145">
        <f t="shared" si="29"/>
        <v>0</v>
      </c>
      <c r="E123" s="145">
        <f t="shared" si="29"/>
        <v>0</v>
      </c>
      <c r="F123" s="145">
        <f t="shared" si="29"/>
        <v>0</v>
      </c>
      <c r="G123" s="145">
        <f t="shared" si="29"/>
        <v>0</v>
      </c>
      <c r="H123" s="145">
        <f t="shared" si="29"/>
        <v>0</v>
      </c>
      <c r="I123" s="145">
        <f t="shared" si="29"/>
        <v>0</v>
      </c>
      <c r="J123" s="145">
        <f t="shared" si="29"/>
        <v>0.7</v>
      </c>
      <c r="K123" s="127">
        <f t="shared" si="29"/>
        <v>0</v>
      </c>
      <c r="L123" s="146">
        <f t="shared" si="29"/>
        <v>2.5</v>
      </c>
      <c r="M123" s="145">
        <f t="shared" si="29"/>
        <v>0</v>
      </c>
      <c r="N123" s="145">
        <f t="shared" si="29"/>
        <v>0</v>
      </c>
      <c r="O123" s="145">
        <f t="shared" si="29"/>
        <v>0</v>
      </c>
      <c r="P123" s="145">
        <f t="shared" si="29"/>
        <v>0</v>
      </c>
      <c r="Q123" s="145">
        <f t="shared" si="29"/>
        <v>0</v>
      </c>
      <c r="R123" s="145">
        <f t="shared" si="29"/>
        <v>0</v>
      </c>
      <c r="S123" s="145">
        <f t="shared" si="29"/>
        <v>0</v>
      </c>
      <c r="T123" s="145">
        <f t="shared" si="29"/>
        <v>0</v>
      </c>
      <c r="U123" s="127">
        <f t="shared" si="29"/>
        <v>0</v>
      </c>
      <c r="V123" s="146">
        <f t="shared" si="29"/>
        <v>0</v>
      </c>
      <c r="W123" s="138">
        <f t="shared" si="28"/>
        <v>18.567796610169495</v>
      </c>
    </row>
    <row r="124" spans="1:23" x14ac:dyDescent="0.25">
      <c r="A124" s="206" t="s">
        <v>329</v>
      </c>
      <c r="B124" s="349" t="s">
        <v>27</v>
      </c>
      <c r="C124" s="127">
        <f t="shared" ref="C124:R126" si="30">C125</f>
        <v>0</v>
      </c>
      <c r="D124" s="103">
        <f t="shared" si="30"/>
        <v>0</v>
      </c>
      <c r="E124" s="127">
        <f t="shared" si="30"/>
        <v>0</v>
      </c>
      <c r="F124" s="103">
        <f t="shared" si="30"/>
        <v>0</v>
      </c>
      <c r="G124" s="127">
        <f t="shared" si="30"/>
        <v>0</v>
      </c>
      <c r="H124" s="103">
        <f t="shared" si="30"/>
        <v>0</v>
      </c>
      <c r="I124" s="127">
        <f t="shared" si="30"/>
        <v>0</v>
      </c>
      <c r="J124" s="103">
        <f t="shared" si="30"/>
        <v>0.7</v>
      </c>
      <c r="K124" s="127">
        <f t="shared" si="30"/>
        <v>0</v>
      </c>
      <c r="L124" s="146">
        <f t="shared" si="30"/>
        <v>2.5</v>
      </c>
      <c r="M124" s="145">
        <f t="shared" si="30"/>
        <v>0</v>
      </c>
      <c r="N124" s="103">
        <f t="shared" si="30"/>
        <v>0</v>
      </c>
      <c r="O124" s="127">
        <f t="shared" si="30"/>
        <v>0</v>
      </c>
      <c r="P124" s="103">
        <f t="shared" si="30"/>
        <v>0</v>
      </c>
      <c r="Q124" s="127">
        <f t="shared" si="30"/>
        <v>0</v>
      </c>
      <c r="R124" s="103">
        <f t="shared" si="30"/>
        <v>0</v>
      </c>
      <c r="S124" s="127">
        <f t="shared" ref="S124:V126" si="31">S125</f>
        <v>0</v>
      </c>
      <c r="T124" s="103">
        <f t="shared" si="31"/>
        <v>0</v>
      </c>
      <c r="U124" s="127">
        <f t="shared" si="31"/>
        <v>0</v>
      </c>
      <c r="V124" s="146">
        <f t="shared" si="31"/>
        <v>0</v>
      </c>
      <c r="W124" s="138">
        <f t="shared" si="28"/>
        <v>18.567796610169495</v>
      </c>
    </row>
    <row r="125" spans="1:23" x14ac:dyDescent="0.25">
      <c r="A125" s="206" t="s">
        <v>46</v>
      </c>
      <c r="B125" s="353" t="s">
        <v>30</v>
      </c>
      <c r="C125" s="127">
        <f t="shared" si="30"/>
        <v>0</v>
      </c>
      <c r="D125" s="103">
        <f t="shared" si="30"/>
        <v>0</v>
      </c>
      <c r="E125" s="127">
        <f t="shared" si="30"/>
        <v>0</v>
      </c>
      <c r="F125" s="103">
        <f t="shared" si="30"/>
        <v>0</v>
      </c>
      <c r="G125" s="127">
        <f t="shared" si="30"/>
        <v>0</v>
      </c>
      <c r="H125" s="103">
        <f t="shared" si="30"/>
        <v>0</v>
      </c>
      <c r="I125" s="127">
        <f t="shared" si="30"/>
        <v>0</v>
      </c>
      <c r="J125" s="103">
        <f t="shared" si="30"/>
        <v>0.7</v>
      </c>
      <c r="K125" s="127">
        <f t="shared" si="30"/>
        <v>0</v>
      </c>
      <c r="L125" s="146">
        <f t="shared" si="30"/>
        <v>2.5</v>
      </c>
      <c r="M125" s="145">
        <f t="shared" si="30"/>
        <v>0</v>
      </c>
      <c r="N125" s="103">
        <f t="shared" si="30"/>
        <v>0</v>
      </c>
      <c r="O125" s="127">
        <f t="shared" si="30"/>
        <v>0</v>
      </c>
      <c r="P125" s="103">
        <f t="shared" si="30"/>
        <v>0</v>
      </c>
      <c r="Q125" s="127">
        <f t="shared" si="30"/>
        <v>0</v>
      </c>
      <c r="R125" s="103">
        <f t="shared" si="30"/>
        <v>0</v>
      </c>
      <c r="S125" s="127">
        <f t="shared" si="31"/>
        <v>0</v>
      </c>
      <c r="T125" s="103">
        <f t="shared" si="31"/>
        <v>0</v>
      </c>
      <c r="U125" s="127">
        <f t="shared" si="31"/>
        <v>0</v>
      </c>
      <c r="V125" s="146">
        <f t="shared" si="31"/>
        <v>0</v>
      </c>
      <c r="W125" s="138">
        <f t="shared" si="28"/>
        <v>18.567796610169495</v>
      </c>
    </row>
    <row r="126" spans="1:23" x14ac:dyDescent="0.25">
      <c r="A126" s="206" t="s">
        <v>47</v>
      </c>
      <c r="B126" s="350" t="s">
        <v>31</v>
      </c>
      <c r="C126" s="127">
        <f t="shared" si="30"/>
        <v>0</v>
      </c>
      <c r="D126" s="103">
        <f t="shared" si="30"/>
        <v>0</v>
      </c>
      <c r="E126" s="127">
        <f t="shared" si="30"/>
        <v>0</v>
      </c>
      <c r="F126" s="103">
        <f t="shared" si="30"/>
        <v>0</v>
      </c>
      <c r="G126" s="127">
        <f t="shared" si="30"/>
        <v>0</v>
      </c>
      <c r="H126" s="103">
        <f t="shared" si="30"/>
        <v>0</v>
      </c>
      <c r="I126" s="127">
        <f t="shared" si="30"/>
        <v>0</v>
      </c>
      <c r="J126" s="103">
        <f t="shared" si="30"/>
        <v>0.7</v>
      </c>
      <c r="K126" s="127">
        <f t="shared" si="30"/>
        <v>0</v>
      </c>
      <c r="L126" s="146">
        <f t="shared" si="30"/>
        <v>2.5</v>
      </c>
      <c r="M126" s="145">
        <f t="shared" si="30"/>
        <v>0</v>
      </c>
      <c r="N126" s="103">
        <f t="shared" si="30"/>
        <v>0</v>
      </c>
      <c r="O126" s="127">
        <f t="shared" si="30"/>
        <v>0</v>
      </c>
      <c r="P126" s="103">
        <f t="shared" si="30"/>
        <v>0</v>
      </c>
      <c r="Q126" s="127">
        <f t="shared" si="30"/>
        <v>0</v>
      </c>
      <c r="R126" s="103">
        <f t="shared" si="30"/>
        <v>0</v>
      </c>
      <c r="S126" s="127">
        <f t="shared" si="31"/>
        <v>0</v>
      </c>
      <c r="T126" s="103">
        <f t="shared" si="31"/>
        <v>0</v>
      </c>
      <c r="U126" s="127">
        <f t="shared" si="31"/>
        <v>0</v>
      </c>
      <c r="V126" s="146">
        <f t="shared" si="31"/>
        <v>0</v>
      </c>
      <c r="W126" s="138">
        <f t="shared" si="28"/>
        <v>18.567796610169495</v>
      </c>
    </row>
    <row r="127" spans="1:23" x14ac:dyDescent="0.25">
      <c r="A127" s="217" t="s">
        <v>244</v>
      </c>
      <c r="B127" s="366" t="s">
        <v>220</v>
      </c>
      <c r="C127" s="131">
        <f t="shared" ref="C127:V127" si="32">SUM(C128:C130)</f>
        <v>0</v>
      </c>
      <c r="D127" s="85">
        <f t="shared" si="32"/>
        <v>0</v>
      </c>
      <c r="E127" s="131">
        <f t="shared" si="32"/>
        <v>0</v>
      </c>
      <c r="F127" s="85">
        <f t="shared" si="32"/>
        <v>0</v>
      </c>
      <c r="G127" s="131">
        <f t="shared" si="32"/>
        <v>0</v>
      </c>
      <c r="H127" s="85">
        <f t="shared" si="32"/>
        <v>0</v>
      </c>
      <c r="I127" s="131">
        <f t="shared" si="32"/>
        <v>0</v>
      </c>
      <c r="J127" s="85">
        <f t="shared" si="32"/>
        <v>0.7</v>
      </c>
      <c r="K127" s="131">
        <f t="shared" si="32"/>
        <v>0</v>
      </c>
      <c r="L127" s="158">
        <f t="shared" si="32"/>
        <v>2.5</v>
      </c>
      <c r="M127" s="157">
        <f t="shared" si="32"/>
        <v>0</v>
      </c>
      <c r="N127" s="85">
        <f t="shared" si="32"/>
        <v>0</v>
      </c>
      <c r="O127" s="131">
        <f t="shared" si="32"/>
        <v>0</v>
      </c>
      <c r="P127" s="85">
        <f t="shared" si="32"/>
        <v>0</v>
      </c>
      <c r="Q127" s="131">
        <f t="shared" si="32"/>
        <v>0</v>
      </c>
      <c r="R127" s="85">
        <f t="shared" si="32"/>
        <v>0</v>
      </c>
      <c r="S127" s="131">
        <f t="shared" si="32"/>
        <v>0</v>
      </c>
      <c r="T127" s="85">
        <f t="shared" si="32"/>
        <v>0</v>
      </c>
      <c r="U127" s="131">
        <f t="shared" si="32"/>
        <v>0</v>
      </c>
      <c r="V127" s="158">
        <f t="shared" si="32"/>
        <v>0</v>
      </c>
      <c r="W127" s="511">
        <f t="shared" ref="W127" si="33">SUM(W128:W130)</f>
        <v>18.567796610169495</v>
      </c>
    </row>
    <row r="128" spans="1:23" ht="33.75" x14ac:dyDescent="0.25">
      <c r="A128" s="209" t="s">
        <v>245</v>
      </c>
      <c r="B128" s="357" t="s">
        <v>243</v>
      </c>
      <c r="C128" s="128"/>
      <c r="D128" s="64"/>
      <c r="E128" s="128"/>
      <c r="F128" s="64"/>
      <c r="G128" s="128"/>
      <c r="H128" s="64"/>
      <c r="I128" s="128"/>
      <c r="J128" s="262">
        <v>0.7</v>
      </c>
      <c r="K128" s="263"/>
      <c r="L128" s="262"/>
      <c r="M128" s="128"/>
      <c r="N128" s="64"/>
      <c r="O128" s="128"/>
      <c r="P128" s="64"/>
      <c r="Q128" s="128"/>
      <c r="R128" s="64"/>
      <c r="S128" s="128"/>
      <c r="T128" s="64"/>
      <c r="U128" s="128"/>
      <c r="V128" s="150"/>
      <c r="W128" s="92">
        <f>'Приложение 1.1'!AB127/1.18</f>
        <v>6.7228813559322038</v>
      </c>
    </row>
    <row r="129" spans="1:23" ht="33.75" x14ac:dyDescent="0.25">
      <c r="A129" s="209" t="s">
        <v>246</v>
      </c>
      <c r="B129" s="357" t="s">
        <v>248</v>
      </c>
      <c r="C129" s="128"/>
      <c r="D129" s="64"/>
      <c r="E129" s="128"/>
      <c r="F129" s="64"/>
      <c r="G129" s="128"/>
      <c r="H129" s="64"/>
      <c r="I129" s="128"/>
      <c r="J129" s="262"/>
      <c r="K129" s="263"/>
      <c r="L129" s="262">
        <v>0.94</v>
      </c>
      <c r="M129" s="128"/>
      <c r="N129" s="64"/>
      <c r="O129" s="128"/>
      <c r="P129" s="64"/>
      <c r="Q129" s="128"/>
      <c r="R129" s="64"/>
      <c r="S129" s="128"/>
      <c r="T129" s="64"/>
      <c r="U129" s="128"/>
      <c r="V129" s="150"/>
      <c r="W129" s="92">
        <f>'Приложение 1.1'!AB128/1.18</f>
        <v>5.0059322033898308</v>
      </c>
    </row>
    <row r="130" spans="1:23" ht="22.5" x14ac:dyDescent="0.25">
      <c r="A130" s="209" t="s">
        <v>247</v>
      </c>
      <c r="B130" s="357" t="s">
        <v>249</v>
      </c>
      <c r="C130" s="128"/>
      <c r="D130" s="64"/>
      <c r="E130" s="128"/>
      <c r="F130" s="64"/>
      <c r="G130" s="128"/>
      <c r="H130" s="64"/>
      <c r="I130" s="128"/>
      <c r="J130" s="262"/>
      <c r="K130" s="263"/>
      <c r="L130" s="262">
        <v>1.56</v>
      </c>
      <c r="M130" s="128"/>
      <c r="N130" s="64"/>
      <c r="O130" s="128"/>
      <c r="P130" s="64"/>
      <c r="Q130" s="128"/>
      <c r="R130" s="64"/>
      <c r="S130" s="128"/>
      <c r="T130" s="64"/>
      <c r="U130" s="128"/>
      <c r="V130" s="150"/>
      <c r="W130" s="92">
        <f>'Приложение 1.1'!AB129/1.18</f>
        <v>6.8389830508474585</v>
      </c>
    </row>
    <row r="131" spans="1:23" ht="15.75" thickBot="1" x14ac:dyDescent="0.3">
      <c r="A131" s="606" t="s">
        <v>53</v>
      </c>
      <c r="B131" s="607"/>
      <c r="C131" s="269"/>
      <c r="D131" s="268"/>
      <c r="E131" s="269"/>
      <c r="F131" s="268"/>
      <c r="G131" s="269"/>
      <c r="H131" s="268"/>
      <c r="I131" s="269"/>
      <c r="J131" s="268"/>
      <c r="K131" s="269"/>
      <c r="L131" s="270"/>
      <c r="M131" s="267"/>
      <c r="N131" s="268"/>
      <c r="O131" s="269"/>
      <c r="P131" s="268"/>
      <c r="Q131" s="269"/>
      <c r="R131" s="268"/>
      <c r="S131" s="269"/>
      <c r="T131" s="268"/>
      <c r="U131" s="269"/>
      <c r="V131" s="270"/>
      <c r="W131" s="92"/>
    </row>
    <row r="132" spans="1:23" ht="33.75" customHeight="1" x14ac:dyDescent="0.25">
      <c r="A132" s="302"/>
      <c r="B132" s="304"/>
      <c r="C132" s="526" t="s">
        <v>515</v>
      </c>
      <c r="D132" s="526"/>
      <c r="E132" s="526"/>
      <c r="F132" s="526"/>
      <c r="G132" s="526"/>
      <c r="H132" s="526"/>
      <c r="I132" s="526"/>
      <c r="J132" s="326"/>
      <c r="K132" s="326"/>
      <c r="L132" s="326"/>
      <c r="M132" s="326"/>
      <c r="N132" s="326"/>
      <c r="O132" s="326"/>
      <c r="P132" s="326"/>
      <c r="Q132" s="326"/>
      <c r="R132" s="527" t="s">
        <v>511</v>
      </c>
      <c r="S132" s="527"/>
      <c r="T132" s="527"/>
      <c r="U132" s="345"/>
      <c r="V132" s="345"/>
      <c r="W132" s="504"/>
    </row>
    <row r="133" spans="1:23" ht="15" customHeight="1" x14ac:dyDescent="0.25">
      <c r="A133" s="528" t="s">
        <v>512</v>
      </c>
      <c r="B133" s="528"/>
      <c r="C133" s="344"/>
      <c r="D133" s="344"/>
      <c r="E133" s="344"/>
      <c r="F133" s="344"/>
      <c r="G133" s="344"/>
      <c r="H133" s="344"/>
      <c r="I133" s="344"/>
      <c r="J133" s="13"/>
      <c r="K133" s="13"/>
      <c r="L133" s="13"/>
      <c r="M133" s="13"/>
      <c r="N133" s="13"/>
      <c r="O133" s="13"/>
      <c r="P133" s="13"/>
      <c r="Q133" s="13"/>
      <c r="R133" s="303"/>
      <c r="S133" s="303"/>
      <c r="T133" s="303"/>
      <c r="U133" s="345"/>
      <c r="V133" s="345"/>
    </row>
    <row r="134" spans="1:23" ht="15" customHeight="1" x14ac:dyDescent="0.25">
      <c r="A134" s="529" t="s">
        <v>513</v>
      </c>
      <c r="B134" s="529"/>
      <c r="C134" s="344"/>
      <c r="D134" s="344"/>
      <c r="E134" s="344"/>
      <c r="F134" s="344"/>
      <c r="G134" s="344"/>
      <c r="H134" s="344"/>
      <c r="I134" s="344"/>
      <c r="J134" s="13"/>
      <c r="K134" s="13"/>
      <c r="L134" s="13"/>
      <c r="M134" s="13"/>
      <c r="N134" s="13"/>
      <c r="O134" s="13"/>
      <c r="P134" s="13"/>
      <c r="Q134" s="13"/>
      <c r="R134" s="303"/>
      <c r="S134" s="303"/>
      <c r="T134" s="303"/>
      <c r="U134" s="345"/>
      <c r="V134" s="345"/>
    </row>
    <row r="135" spans="1:23" ht="15" customHeight="1" x14ac:dyDescent="0.25">
      <c r="A135" s="529" t="s">
        <v>514</v>
      </c>
      <c r="B135" s="529"/>
      <c r="K135" s="302"/>
      <c r="L135" s="302"/>
      <c r="T135" s="302"/>
      <c r="U135" s="345"/>
      <c r="V135" s="345"/>
    </row>
  </sheetData>
  <mergeCells count="56">
    <mergeCell ref="W42:W43"/>
    <mergeCell ref="W15:W16"/>
    <mergeCell ref="C132:I132"/>
    <mergeCell ref="R132:T132"/>
    <mergeCell ref="A133:B133"/>
    <mergeCell ref="C15:L15"/>
    <mergeCell ref="M15:V15"/>
    <mergeCell ref="I42:I43"/>
    <mergeCell ref="J42:J43"/>
    <mergeCell ref="K42:K43"/>
    <mergeCell ref="L42:L43"/>
    <mergeCell ref="M42:M43"/>
    <mergeCell ref="S42:S43"/>
    <mergeCell ref="T42:T43"/>
    <mergeCell ref="A134:B134"/>
    <mergeCell ref="A135:B135"/>
    <mergeCell ref="U42:U43"/>
    <mergeCell ref="V42:V43"/>
    <mergeCell ref="N42:N43"/>
    <mergeCell ref="O42:O43"/>
    <mergeCell ref="P42:P43"/>
    <mergeCell ref="Q42:Q43"/>
    <mergeCell ref="R42:R43"/>
    <mergeCell ref="A131:B131"/>
    <mergeCell ref="C42:C43"/>
    <mergeCell ref="D42:D43"/>
    <mergeCell ref="E42:E43"/>
    <mergeCell ref="F42:F43"/>
    <mergeCell ref="G42:G43"/>
    <mergeCell ref="H42:H43"/>
    <mergeCell ref="M10:R10"/>
    <mergeCell ref="M11:R11"/>
    <mergeCell ref="M12:R12"/>
    <mergeCell ref="S16:T16"/>
    <mergeCell ref="U16:V16"/>
    <mergeCell ref="A8:R8"/>
    <mergeCell ref="A9:H9"/>
    <mergeCell ref="A10:H10"/>
    <mergeCell ref="A11:H11"/>
    <mergeCell ref="M16:N16"/>
    <mergeCell ref="O16:P16"/>
    <mergeCell ref="Q16:R16"/>
    <mergeCell ref="I16:J16"/>
    <mergeCell ref="K16:L16"/>
    <mergeCell ref="A15:A17"/>
    <mergeCell ref="C16:D16"/>
    <mergeCell ref="E16:F16"/>
    <mergeCell ref="G16:H16"/>
    <mergeCell ref="B15:B17"/>
    <mergeCell ref="A12:H12"/>
    <mergeCell ref="M9:R9"/>
    <mergeCell ref="O1:R1"/>
    <mergeCell ref="O2:R2"/>
    <mergeCell ref="O3:R3"/>
    <mergeCell ref="A7:R7"/>
    <mergeCell ref="A1:D1"/>
  </mergeCells>
  <phoneticPr fontId="0" type="noConversion"/>
  <conditionalFormatting sqref="B114">
    <cfRule type="cellIs" dxfId="1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view="pageBreakPreview" topLeftCell="A7" zoomScaleSheetLayoutView="100" workbookViewId="0">
      <pane xSplit="2" ySplit="10" topLeftCell="D17" activePane="bottomRight" state="frozen"/>
      <selection activeCell="A7" sqref="A7"/>
      <selection pane="topRight" activeCell="C7" sqref="C7"/>
      <selection pane="bottomLeft" activeCell="A17" sqref="A17"/>
      <selection pane="bottomRight" activeCell="J15" sqref="J15:J16"/>
    </sheetView>
  </sheetViews>
  <sheetFormatPr defaultColWidth="9.140625" defaultRowHeight="15" x14ac:dyDescent="0.25"/>
  <cols>
    <col min="1" max="1" width="17" style="2" customWidth="1"/>
    <col min="2" max="2" width="46.42578125" style="5" customWidth="1"/>
    <col min="3" max="3" width="12.28515625" style="1" customWidth="1"/>
    <col min="4" max="4" width="14.42578125" style="1" customWidth="1"/>
    <col min="5" max="5" width="8.140625" style="1" customWidth="1"/>
    <col min="6" max="6" width="7.7109375" style="1" customWidth="1"/>
    <col min="7" max="7" width="8.140625" style="1" customWidth="1"/>
    <col min="8" max="8" width="8.5703125" style="1" customWidth="1"/>
    <col min="9" max="9" width="10.140625" style="1" customWidth="1"/>
    <col min="10" max="10" width="10" style="1" customWidth="1"/>
    <col min="11" max="11" width="10.28515625" style="1" customWidth="1"/>
    <col min="12" max="12" width="9.140625" style="1"/>
    <col min="13" max="13" width="8.42578125" style="1" customWidth="1"/>
    <col min="14" max="14" width="8.140625" style="1" customWidth="1"/>
    <col min="15" max="15" width="10.28515625" style="1" customWidth="1"/>
    <col min="16" max="16" width="9.140625" style="1"/>
    <col min="17" max="17" width="9.85546875" style="1" customWidth="1"/>
    <col min="18" max="18" width="9.140625" style="1"/>
    <col min="19" max="19" width="17.28515625" style="1" customWidth="1"/>
    <col min="20" max="20" width="11.28515625" style="1" customWidth="1"/>
    <col min="21" max="21" width="20.7109375" style="1" customWidth="1"/>
    <col min="22" max="16384" width="9.140625" style="1"/>
  </cols>
  <sheetData>
    <row r="1" spans="1:23" ht="32.25" customHeight="1" x14ac:dyDescent="0.25">
      <c r="A1" s="616" t="s">
        <v>331</v>
      </c>
      <c r="B1" s="616"/>
      <c r="C1" s="616"/>
      <c r="D1" s="616"/>
      <c r="K1" s="54"/>
      <c r="L1" s="54"/>
      <c r="P1" s="573" t="s">
        <v>79</v>
      </c>
      <c r="Q1" s="573"/>
      <c r="R1" s="573"/>
      <c r="S1" s="573"/>
      <c r="T1" s="573"/>
      <c r="U1" s="573"/>
    </row>
    <row r="2" spans="1:23" x14ac:dyDescent="0.25">
      <c r="A2" s="54"/>
      <c r="B2" s="53"/>
      <c r="K2" s="54"/>
      <c r="L2" s="54"/>
      <c r="P2" s="573" t="s">
        <v>0</v>
      </c>
      <c r="Q2" s="573"/>
      <c r="R2" s="573"/>
      <c r="S2" s="573"/>
      <c r="T2" s="573"/>
      <c r="U2" s="573"/>
    </row>
    <row r="3" spans="1:23" x14ac:dyDescent="0.25">
      <c r="A3" s="54"/>
      <c r="B3" s="53"/>
      <c r="K3" s="54"/>
      <c r="L3" s="54"/>
      <c r="P3" s="573" t="s">
        <v>1</v>
      </c>
      <c r="Q3" s="573"/>
      <c r="R3" s="573"/>
      <c r="S3" s="573"/>
      <c r="T3" s="573"/>
      <c r="U3" s="573"/>
    </row>
    <row r="4" spans="1:23" ht="44.25" customHeigh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W4" s="54"/>
    </row>
    <row r="5" spans="1:23" ht="36" customHeight="1" x14ac:dyDescent="0.3">
      <c r="A5" s="570" t="s">
        <v>80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</row>
    <row r="6" spans="1:23" ht="18.75" customHeight="1" x14ac:dyDescent="0.3">
      <c r="A6" s="570" t="s">
        <v>336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</row>
    <row r="7" spans="1:23" x14ac:dyDescent="0.25">
      <c r="A7" s="1"/>
      <c r="B7" s="1"/>
      <c r="R7" s="571" t="s">
        <v>418</v>
      </c>
      <c r="S7" s="571"/>
      <c r="T7" s="571"/>
      <c r="U7" s="571"/>
      <c r="V7" s="571"/>
      <c r="W7" s="571"/>
    </row>
    <row r="8" spans="1:23" ht="18.75" customHeight="1" x14ac:dyDescent="0.25">
      <c r="A8" s="571" t="s">
        <v>418</v>
      </c>
      <c r="B8" s="571"/>
      <c r="C8" s="571"/>
      <c r="D8" s="571"/>
      <c r="E8" s="571"/>
      <c r="F8" s="571"/>
      <c r="G8" s="571"/>
      <c r="H8" s="571"/>
      <c r="R8" s="571" t="s">
        <v>516</v>
      </c>
      <c r="S8" s="571"/>
      <c r="T8" s="571"/>
      <c r="U8" s="571"/>
      <c r="V8" s="571"/>
      <c r="W8" s="571"/>
    </row>
    <row r="9" spans="1:23" ht="18.75" customHeight="1" x14ac:dyDescent="0.25">
      <c r="A9" s="571" t="s">
        <v>56</v>
      </c>
      <c r="B9" s="571"/>
      <c r="C9" s="571"/>
      <c r="D9" s="571"/>
      <c r="E9" s="571"/>
      <c r="F9" s="571"/>
      <c r="G9" s="571"/>
      <c r="H9" s="571"/>
      <c r="I9" s="572"/>
      <c r="J9" s="572"/>
      <c r="K9" s="572"/>
      <c r="L9" s="572"/>
      <c r="M9" s="572"/>
      <c r="N9" s="572"/>
      <c r="R9" s="571" t="s">
        <v>330</v>
      </c>
      <c r="S9" s="571"/>
      <c r="T9" s="571"/>
      <c r="U9" s="571"/>
      <c r="V9" s="571"/>
      <c r="W9" s="571"/>
    </row>
    <row r="10" spans="1:23" ht="31.5" customHeight="1" x14ac:dyDescent="0.25">
      <c r="A10" s="571" t="s">
        <v>128</v>
      </c>
      <c r="B10" s="571"/>
      <c r="C10" s="571"/>
      <c r="D10" s="571"/>
      <c r="E10" s="571"/>
      <c r="F10" s="571"/>
      <c r="G10" s="571"/>
      <c r="H10" s="571"/>
      <c r="I10" s="572"/>
      <c r="J10" s="572"/>
      <c r="K10" s="572"/>
      <c r="L10" s="572"/>
      <c r="M10" s="572"/>
      <c r="N10" s="572"/>
      <c r="R10" s="571" t="s">
        <v>178</v>
      </c>
      <c r="S10" s="571"/>
      <c r="T10" s="571"/>
      <c r="U10" s="571"/>
      <c r="V10" s="571"/>
      <c r="W10" s="571"/>
    </row>
    <row r="11" spans="1:23" ht="18.75" customHeight="1" x14ac:dyDescent="0.25">
      <c r="A11" s="571" t="s">
        <v>177</v>
      </c>
      <c r="B11" s="571"/>
      <c r="C11" s="571"/>
      <c r="D11" s="571"/>
      <c r="E11" s="571"/>
      <c r="F11" s="571"/>
      <c r="G11" s="571"/>
      <c r="H11" s="571"/>
      <c r="I11" s="572"/>
      <c r="J11" s="572"/>
      <c r="K11" s="572"/>
      <c r="L11" s="572"/>
      <c r="M11" s="572"/>
      <c r="N11" s="572"/>
      <c r="R11" s="327" t="s">
        <v>131</v>
      </c>
      <c r="S11" s="302"/>
      <c r="T11" s="302"/>
      <c r="U11" s="302"/>
      <c r="V11" s="302"/>
      <c r="W11" s="302"/>
    </row>
    <row r="12" spans="1:23" ht="18.75" customHeight="1" x14ac:dyDescent="0.25">
      <c r="A12" s="327" t="s">
        <v>131</v>
      </c>
      <c r="B12" s="301"/>
      <c r="C12" s="301"/>
      <c r="D12" s="301"/>
      <c r="E12" s="301"/>
      <c r="F12" s="301"/>
      <c r="G12" s="301"/>
      <c r="H12" s="301"/>
      <c r="I12" s="572"/>
      <c r="J12" s="572"/>
      <c r="K12" s="572"/>
      <c r="L12" s="572"/>
      <c r="M12" s="572"/>
      <c r="N12" s="572"/>
    </row>
    <row r="13" spans="1:23" x14ac:dyDescent="0.25">
      <c r="A13" s="54"/>
      <c r="B13" s="53"/>
      <c r="K13" s="54"/>
      <c r="L13" s="54"/>
    </row>
    <row r="14" spans="1:23" s="8" customFormat="1" ht="40.5" customHeight="1" x14ac:dyDescent="0.15">
      <c r="A14" s="615" t="s">
        <v>3</v>
      </c>
      <c r="B14" s="615" t="s">
        <v>4</v>
      </c>
      <c r="C14" s="615" t="s">
        <v>81</v>
      </c>
      <c r="D14" s="615" t="s">
        <v>82</v>
      </c>
      <c r="E14" s="615" t="s">
        <v>83</v>
      </c>
      <c r="F14" s="615"/>
      <c r="G14" s="615" t="s">
        <v>84</v>
      </c>
      <c r="H14" s="615"/>
      <c r="I14" s="615" t="s">
        <v>86</v>
      </c>
      <c r="J14" s="615"/>
      <c r="K14" s="615"/>
      <c r="L14" s="615"/>
      <c r="M14" s="615" t="s">
        <v>350</v>
      </c>
      <c r="N14" s="615" t="s">
        <v>349</v>
      </c>
      <c r="O14" s="615" t="s">
        <v>520</v>
      </c>
      <c r="P14" s="615"/>
      <c r="Q14" s="615" t="s">
        <v>521</v>
      </c>
      <c r="R14" s="615"/>
      <c r="S14" s="615" t="s">
        <v>94</v>
      </c>
      <c r="T14" s="615"/>
      <c r="U14" s="615"/>
    </row>
    <row r="15" spans="1:23" s="8" customFormat="1" ht="8.25" x14ac:dyDescent="0.15">
      <c r="A15" s="615"/>
      <c r="B15" s="615"/>
      <c r="C15" s="615"/>
      <c r="D15" s="615"/>
      <c r="E15" s="615" t="s">
        <v>68</v>
      </c>
      <c r="F15" s="615" t="s">
        <v>85</v>
      </c>
      <c r="G15" s="615" t="s">
        <v>7</v>
      </c>
      <c r="H15" s="615" t="s">
        <v>65</v>
      </c>
      <c r="I15" s="615" t="s">
        <v>87</v>
      </c>
      <c r="J15" s="615" t="s">
        <v>88</v>
      </c>
      <c r="K15" s="615" t="s">
        <v>89</v>
      </c>
      <c r="L15" s="615" t="s">
        <v>90</v>
      </c>
      <c r="M15" s="615"/>
      <c r="N15" s="615"/>
      <c r="O15" s="615" t="s">
        <v>91</v>
      </c>
      <c r="P15" s="615" t="s">
        <v>92</v>
      </c>
      <c r="Q15" s="615" t="s">
        <v>93</v>
      </c>
      <c r="R15" s="615" t="s">
        <v>92</v>
      </c>
      <c r="S15" s="615" t="s">
        <v>95</v>
      </c>
      <c r="T15" s="615" t="s">
        <v>96</v>
      </c>
      <c r="U15" s="615" t="s">
        <v>97</v>
      </c>
    </row>
    <row r="16" spans="1:23" s="8" customFormat="1" ht="140.25" customHeight="1" x14ac:dyDescent="0.15">
      <c r="A16" s="615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</row>
    <row r="17" spans="1:24" s="8" customFormat="1" ht="21" customHeight="1" x14ac:dyDescent="0.2">
      <c r="A17" s="218"/>
      <c r="B17" s="219" t="s">
        <v>14</v>
      </c>
      <c r="C17" s="220"/>
      <c r="D17" s="220"/>
      <c r="E17" s="168">
        <f>E20+E120</f>
        <v>22.640000000000008</v>
      </c>
      <c r="F17" s="168">
        <f>F20+F120</f>
        <v>21.298000000000002</v>
      </c>
      <c r="G17" s="174">
        <v>2018</v>
      </c>
      <c r="H17" s="165">
        <v>2022</v>
      </c>
      <c r="I17" s="220" t="s">
        <v>309</v>
      </c>
      <c r="J17" s="220" t="s">
        <v>309</v>
      </c>
      <c r="K17" s="220" t="s">
        <v>309</v>
      </c>
      <c r="L17" s="220" t="s">
        <v>309</v>
      </c>
      <c r="M17" s="220" t="s">
        <v>309</v>
      </c>
      <c r="N17" s="220" t="s">
        <v>309</v>
      </c>
      <c r="O17" s="164">
        <f>O20+O120</f>
        <v>157.416</v>
      </c>
      <c r="P17" s="164">
        <f>P20+P120</f>
        <v>157.416</v>
      </c>
      <c r="Q17" s="164">
        <f>Q20+Q120</f>
        <v>157.416</v>
      </c>
      <c r="R17" s="164">
        <f>R20+R120</f>
        <v>157.416</v>
      </c>
      <c r="S17" s="220"/>
      <c r="T17" s="220"/>
      <c r="U17" s="220"/>
    </row>
    <row r="18" spans="1:24" s="8" customFormat="1" ht="27" customHeight="1" x14ac:dyDescent="0.2">
      <c r="A18" s="218"/>
      <c r="B18" s="221" t="s">
        <v>332</v>
      </c>
      <c r="C18" s="220"/>
      <c r="D18" s="220"/>
      <c r="E18" s="120">
        <f>E26+E35+E40+E43</f>
        <v>22.640000000000008</v>
      </c>
      <c r="F18" s="120">
        <f>F26+F35+F40+F43</f>
        <v>18.098000000000003</v>
      </c>
      <c r="G18" s="175">
        <v>2018</v>
      </c>
      <c r="H18" s="109">
        <v>2022</v>
      </c>
      <c r="I18" s="220" t="s">
        <v>309</v>
      </c>
      <c r="J18" s="220" t="s">
        <v>309</v>
      </c>
      <c r="K18" s="220" t="s">
        <v>309</v>
      </c>
      <c r="L18" s="220" t="s">
        <v>309</v>
      </c>
      <c r="M18" s="220" t="s">
        <v>309</v>
      </c>
      <c r="N18" s="220" t="s">
        <v>309</v>
      </c>
      <c r="O18" s="75">
        <f>O26+O35+O40+O45+O94+O110</f>
        <v>68.128999999999991</v>
      </c>
      <c r="P18" s="75">
        <f>P26+P35+P40+P45+P94+P110</f>
        <v>68.128999999999991</v>
      </c>
      <c r="Q18" s="75">
        <f>Q26+Q35+Q40+Q45+Q94+Q110</f>
        <v>68.128999999999991</v>
      </c>
      <c r="R18" s="75">
        <f>R26+R35+R40+R45+R94+R110</f>
        <v>68.128999999999991</v>
      </c>
      <c r="S18" s="220"/>
      <c r="T18" s="220"/>
      <c r="U18" s="220"/>
    </row>
    <row r="19" spans="1:24" s="8" customFormat="1" ht="24.75" customHeight="1" x14ac:dyDescent="0.2">
      <c r="A19" s="218"/>
      <c r="B19" s="221" t="s">
        <v>333</v>
      </c>
      <c r="C19" s="220"/>
      <c r="D19" s="220"/>
      <c r="E19" s="120">
        <f t="shared" ref="E19:F19" si="0">E57+E126</f>
        <v>16.750000000000007</v>
      </c>
      <c r="F19" s="120">
        <f t="shared" si="0"/>
        <v>3.2</v>
      </c>
      <c r="G19" s="175">
        <v>2018</v>
      </c>
      <c r="H19" s="109">
        <v>2022</v>
      </c>
      <c r="I19" s="220" t="s">
        <v>309</v>
      </c>
      <c r="J19" s="220" t="s">
        <v>309</v>
      </c>
      <c r="K19" s="220" t="s">
        <v>309</v>
      </c>
      <c r="L19" s="220" t="s">
        <v>309</v>
      </c>
      <c r="M19" s="220" t="s">
        <v>309</v>
      </c>
      <c r="N19" s="220" t="s">
        <v>309</v>
      </c>
      <c r="O19" s="75">
        <f t="shared" ref="O19:R19" si="1">O57+O104+O116+O126</f>
        <v>89.286999999999992</v>
      </c>
      <c r="P19" s="75">
        <f t="shared" si="1"/>
        <v>89.286999999999992</v>
      </c>
      <c r="Q19" s="75">
        <f t="shared" si="1"/>
        <v>89.286999999999992</v>
      </c>
      <c r="R19" s="75">
        <f t="shared" si="1"/>
        <v>89.286999999999992</v>
      </c>
      <c r="S19" s="220"/>
      <c r="T19" s="220"/>
      <c r="U19" s="220"/>
    </row>
    <row r="20" spans="1:24" s="8" customFormat="1" ht="35.1" customHeight="1" x14ac:dyDescent="0.2">
      <c r="A20" s="222">
        <v>1</v>
      </c>
      <c r="B20" s="223" t="s">
        <v>25</v>
      </c>
      <c r="C20" s="220"/>
      <c r="D20" s="220"/>
      <c r="E20" s="121">
        <f t="shared" ref="E20:F21" si="2">E21</f>
        <v>22.640000000000008</v>
      </c>
      <c r="F20" s="121">
        <f t="shared" si="2"/>
        <v>18.098000000000003</v>
      </c>
      <c r="G20" s="176">
        <v>2018</v>
      </c>
      <c r="H20" s="110">
        <v>2022</v>
      </c>
      <c r="I20" s="220" t="s">
        <v>309</v>
      </c>
      <c r="J20" s="220" t="s">
        <v>309</v>
      </c>
      <c r="K20" s="220" t="s">
        <v>309</v>
      </c>
      <c r="L20" s="220" t="s">
        <v>309</v>
      </c>
      <c r="M20" s="220" t="s">
        <v>309</v>
      </c>
      <c r="N20" s="220" t="s">
        <v>309</v>
      </c>
      <c r="O20" s="95">
        <f>O21+O92</f>
        <v>135.506</v>
      </c>
      <c r="P20" s="95">
        <f>P21+P92</f>
        <v>135.506</v>
      </c>
      <c r="Q20" s="95">
        <f>Q21+Q92</f>
        <v>135.506</v>
      </c>
      <c r="R20" s="95">
        <f>R21+R92</f>
        <v>135.506</v>
      </c>
      <c r="S20" s="220"/>
      <c r="T20" s="220"/>
      <c r="U20" s="220"/>
    </row>
    <row r="21" spans="1:24" s="8" customFormat="1" ht="35.1" customHeight="1" x14ac:dyDescent="0.2">
      <c r="A21" s="224" t="s">
        <v>16</v>
      </c>
      <c r="B21" s="223" t="s">
        <v>44</v>
      </c>
      <c r="C21" s="220"/>
      <c r="D21" s="220"/>
      <c r="E21" s="121">
        <f t="shared" si="2"/>
        <v>22.640000000000008</v>
      </c>
      <c r="F21" s="121">
        <f t="shared" si="2"/>
        <v>18.098000000000003</v>
      </c>
      <c r="G21" s="176">
        <v>2018</v>
      </c>
      <c r="H21" s="110">
        <v>2022</v>
      </c>
      <c r="I21" s="220" t="s">
        <v>309</v>
      </c>
      <c r="J21" s="220" t="s">
        <v>309</v>
      </c>
      <c r="K21" s="220" t="s">
        <v>309</v>
      </c>
      <c r="L21" s="220" t="s">
        <v>309</v>
      </c>
      <c r="M21" s="220" t="s">
        <v>309</v>
      </c>
      <c r="N21" s="220" t="s">
        <v>309</v>
      </c>
      <c r="O21" s="95">
        <f t="shared" ref="O21:R21" si="3">O22</f>
        <v>98.161000000000001</v>
      </c>
      <c r="P21" s="95">
        <f t="shared" si="3"/>
        <v>98.161000000000001</v>
      </c>
      <c r="Q21" s="95">
        <f t="shared" si="3"/>
        <v>98.161000000000001</v>
      </c>
      <c r="R21" s="95">
        <f t="shared" si="3"/>
        <v>98.161000000000001</v>
      </c>
      <c r="S21" s="220"/>
      <c r="T21" s="220"/>
      <c r="U21" s="220"/>
      <c r="X21" s="33"/>
    </row>
    <row r="22" spans="1:24" s="8" customFormat="1" ht="35.1" customHeight="1" x14ac:dyDescent="0.2">
      <c r="A22" s="224" t="s">
        <v>21</v>
      </c>
      <c r="B22" s="225" t="s">
        <v>26</v>
      </c>
      <c r="C22" s="220"/>
      <c r="D22" s="220"/>
      <c r="E22" s="121">
        <f t="shared" ref="E22:F22" si="4">E23+E43</f>
        <v>22.640000000000008</v>
      </c>
      <c r="F22" s="121">
        <f t="shared" si="4"/>
        <v>18.098000000000003</v>
      </c>
      <c r="G22" s="176">
        <v>2018</v>
      </c>
      <c r="H22" s="110">
        <v>2022</v>
      </c>
      <c r="I22" s="220" t="s">
        <v>309</v>
      </c>
      <c r="J22" s="220" t="s">
        <v>309</v>
      </c>
      <c r="K22" s="220" t="s">
        <v>309</v>
      </c>
      <c r="L22" s="220" t="s">
        <v>309</v>
      </c>
      <c r="M22" s="220" t="s">
        <v>309</v>
      </c>
      <c r="N22" s="220" t="s">
        <v>309</v>
      </c>
      <c r="O22" s="95">
        <f t="shared" ref="O22:R22" si="5">O23+O43</f>
        <v>98.161000000000001</v>
      </c>
      <c r="P22" s="95">
        <f t="shared" si="5"/>
        <v>98.161000000000001</v>
      </c>
      <c r="Q22" s="95">
        <f t="shared" si="5"/>
        <v>98.161000000000001</v>
      </c>
      <c r="R22" s="95">
        <f t="shared" si="5"/>
        <v>98.161000000000001</v>
      </c>
      <c r="S22" s="220"/>
      <c r="T22" s="220"/>
      <c r="U22" s="220"/>
    </row>
    <row r="23" spans="1:24" s="8" customFormat="1" ht="35.1" customHeight="1" x14ac:dyDescent="0.25">
      <c r="A23" s="224" t="s">
        <v>37</v>
      </c>
      <c r="B23" s="225" t="s">
        <v>27</v>
      </c>
      <c r="C23" s="226"/>
      <c r="D23" s="226"/>
      <c r="E23" s="121">
        <f t="shared" ref="E23:F23" si="6">E24+E38</f>
        <v>0</v>
      </c>
      <c r="F23" s="121">
        <f t="shared" si="6"/>
        <v>18.098000000000003</v>
      </c>
      <c r="G23" s="176">
        <v>2018</v>
      </c>
      <c r="H23" s="110">
        <v>2022</v>
      </c>
      <c r="I23" s="220" t="s">
        <v>309</v>
      </c>
      <c r="J23" s="220" t="s">
        <v>309</v>
      </c>
      <c r="K23" s="220" t="s">
        <v>309</v>
      </c>
      <c r="L23" s="220" t="s">
        <v>309</v>
      </c>
      <c r="M23" s="220" t="s">
        <v>309</v>
      </c>
      <c r="N23" s="220" t="s">
        <v>309</v>
      </c>
      <c r="O23" s="95">
        <f t="shared" ref="O23:R23" si="7">O24+O38</f>
        <v>26.725999999999999</v>
      </c>
      <c r="P23" s="95">
        <f t="shared" si="7"/>
        <v>26.725999999999999</v>
      </c>
      <c r="Q23" s="95">
        <f t="shared" si="7"/>
        <v>26.725999999999999</v>
      </c>
      <c r="R23" s="95">
        <f t="shared" si="7"/>
        <v>26.725999999999999</v>
      </c>
      <c r="S23" s="226"/>
      <c r="T23" s="226"/>
      <c r="U23" s="226"/>
    </row>
    <row r="24" spans="1:24" s="8" customFormat="1" ht="35.1" customHeight="1" x14ac:dyDescent="0.25">
      <c r="A24" s="224" t="s">
        <v>38</v>
      </c>
      <c r="B24" s="225" t="s">
        <v>57</v>
      </c>
      <c r="C24" s="226"/>
      <c r="D24" s="226"/>
      <c r="E24" s="121">
        <f t="shared" ref="E24:F24" si="8">E25+E34</f>
        <v>0</v>
      </c>
      <c r="F24" s="121">
        <f t="shared" si="8"/>
        <v>14.898000000000001</v>
      </c>
      <c r="G24" s="176">
        <v>2018</v>
      </c>
      <c r="H24" s="110">
        <v>2022</v>
      </c>
      <c r="I24" s="220" t="s">
        <v>309</v>
      </c>
      <c r="J24" s="220" t="s">
        <v>309</v>
      </c>
      <c r="K24" s="220" t="s">
        <v>309</v>
      </c>
      <c r="L24" s="220" t="s">
        <v>309</v>
      </c>
      <c r="M24" s="220" t="s">
        <v>309</v>
      </c>
      <c r="N24" s="220" t="s">
        <v>309</v>
      </c>
      <c r="O24" s="95">
        <f t="shared" ref="O24:R24" si="9">O25+O34</f>
        <v>12.837999999999999</v>
      </c>
      <c r="P24" s="95">
        <f t="shared" si="9"/>
        <v>12.837999999999999</v>
      </c>
      <c r="Q24" s="95">
        <f t="shared" si="9"/>
        <v>12.837999999999999</v>
      </c>
      <c r="R24" s="95">
        <f t="shared" si="9"/>
        <v>12.837999999999999</v>
      </c>
      <c r="S24" s="226"/>
      <c r="T24" s="226"/>
      <c r="U24" s="226"/>
    </row>
    <row r="25" spans="1:24" s="8" customFormat="1" ht="35.1" customHeight="1" x14ac:dyDescent="0.25">
      <c r="A25" s="227" t="s">
        <v>180</v>
      </c>
      <c r="B25" s="228" t="s">
        <v>28</v>
      </c>
      <c r="C25" s="226"/>
      <c r="D25" s="226"/>
      <c r="E25" s="122">
        <f t="shared" ref="E25:F25" si="10">E26</f>
        <v>0</v>
      </c>
      <c r="F25" s="122">
        <f t="shared" si="10"/>
        <v>13.900000000000002</v>
      </c>
      <c r="G25" s="177">
        <v>2018</v>
      </c>
      <c r="H25" s="111">
        <v>2022</v>
      </c>
      <c r="I25" s="220" t="s">
        <v>309</v>
      </c>
      <c r="J25" s="220" t="s">
        <v>309</v>
      </c>
      <c r="K25" s="220" t="s">
        <v>309</v>
      </c>
      <c r="L25" s="220" t="s">
        <v>309</v>
      </c>
      <c r="M25" s="220" t="s">
        <v>309</v>
      </c>
      <c r="N25" s="220" t="s">
        <v>309</v>
      </c>
      <c r="O25" s="98">
        <f t="shared" ref="O25:R25" si="11">O26</f>
        <v>11.071999999999999</v>
      </c>
      <c r="P25" s="98">
        <f t="shared" si="11"/>
        <v>11.071999999999999</v>
      </c>
      <c r="Q25" s="98">
        <f t="shared" si="11"/>
        <v>11.071999999999999</v>
      </c>
      <c r="R25" s="98">
        <f t="shared" si="11"/>
        <v>11.071999999999999</v>
      </c>
      <c r="S25" s="226"/>
      <c r="T25" s="226"/>
      <c r="U25" s="226"/>
    </row>
    <row r="26" spans="1:24" s="8" customFormat="1" ht="35.1" customHeight="1" x14ac:dyDescent="0.25">
      <c r="A26" s="229" t="s">
        <v>181</v>
      </c>
      <c r="B26" s="230" t="s">
        <v>179</v>
      </c>
      <c r="C26" s="456"/>
      <c r="D26" s="456"/>
      <c r="E26" s="457">
        <f t="shared" ref="E26:F26" si="12">SUM(E27:E33)</f>
        <v>0</v>
      </c>
      <c r="F26" s="457">
        <f t="shared" si="12"/>
        <v>13.900000000000002</v>
      </c>
      <c r="G26" s="458">
        <v>2018</v>
      </c>
      <c r="H26" s="459">
        <v>2022</v>
      </c>
      <c r="I26" s="460" t="s">
        <v>309</v>
      </c>
      <c r="J26" s="460" t="s">
        <v>309</v>
      </c>
      <c r="K26" s="460" t="s">
        <v>309</v>
      </c>
      <c r="L26" s="460" t="s">
        <v>309</v>
      </c>
      <c r="M26" s="460" t="s">
        <v>309</v>
      </c>
      <c r="N26" s="460" t="s">
        <v>309</v>
      </c>
      <c r="O26" s="410">
        <f t="shared" ref="O26:R26" si="13">SUM(O27:O33)</f>
        <v>11.071999999999999</v>
      </c>
      <c r="P26" s="410">
        <f t="shared" si="13"/>
        <v>11.071999999999999</v>
      </c>
      <c r="Q26" s="410">
        <f t="shared" si="13"/>
        <v>11.071999999999999</v>
      </c>
      <c r="R26" s="410">
        <f t="shared" si="13"/>
        <v>11.071999999999999</v>
      </c>
      <c r="S26" s="456"/>
      <c r="T26" s="456"/>
      <c r="U26" s="456"/>
    </row>
    <row r="27" spans="1:24" s="8" customFormat="1" ht="35.1" customHeight="1" x14ac:dyDescent="0.25">
      <c r="A27" s="231" t="s">
        <v>107</v>
      </c>
      <c r="B27" s="232" t="s">
        <v>190</v>
      </c>
      <c r="C27" s="456" t="s">
        <v>108</v>
      </c>
      <c r="D27" s="456" t="s">
        <v>347</v>
      </c>
      <c r="E27" s="461"/>
      <c r="F27" s="462">
        <v>2.1</v>
      </c>
      <c r="G27" s="463">
        <v>2018</v>
      </c>
      <c r="H27" s="464">
        <v>2018</v>
      </c>
      <c r="I27" s="460" t="s">
        <v>309</v>
      </c>
      <c r="J27" s="460" t="s">
        <v>309</v>
      </c>
      <c r="K27" s="460" t="s">
        <v>309</v>
      </c>
      <c r="L27" s="460" t="s">
        <v>309</v>
      </c>
      <c r="M27" s="460" t="s">
        <v>309</v>
      </c>
      <c r="N27" s="460" t="s">
        <v>309</v>
      </c>
      <c r="O27" s="405">
        <f>'Приложение 1.1'!AB27</f>
        <v>0.88700000000000001</v>
      </c>
      <c r="P27" s="405">
        <f>O27</f>
        <v>0.88700000000000001</v>
      </c>
      <c r="Q27" s="405">
        <f>P27</f>
        <v>0.88700000000000001</v>
      </c>
      <c r="R27" s="405">
        <f>Q27</f>
        <v>0.88700000000000001</v>
      </c>
      <c r="S27" s="465" t="s">
        <v>352</v>
      </c>
      <c r="T27" s="466" t="s">
        <v>351</v>
      </c>
      <c r="U27" s="465" t="s">
        <v>353</v>
      </c>
    </row>
    <row r="28" spans="1:24" s="8" customFormat="1" ht="35.1" customHeight="1" x14ac:dyDescent="0.25">
      <c r="A28" s="231" t="s">
        <v>182</v>
      </c>
      <c r="B28" s="232" t="s">
        <v>191</v>
      </c>
      <c r="C28" s="456" t="s">
        <v>108</v>
      </c>
      <c r="D28" s="456" t="s">
        <v>347</v>
      </c>
      <c r="E28" s="461"/>
      <c r="F28" s="462">
        <v>3.7</v>
      </c>
      <c r="G28" s="463">
        <v>2019</v>
      </c>
      <c r="H28" s="464">
        <v>2019</v>
      </c>
      <c r="I28" s="460" t="s">
        <v>309</v>
      </c>
      <c r="J28" s="460" t="s">
        <v>309</v>
      </c>
      <c r="K28" s="460" t="s">
        <v>309</v>
      </c>
      <c r="L28" s="460" t="s">
        <v>309</v>
      </c>
      <c r="M28" s="460" t="s">
        <v>309</v>
      </c>
      <c r="N28" s="460" t="s">
        <v>309</v>
      </c>
      <c r="O28" s="405">
        <f>'Приложение 1.1'!AB28</f>
        <v>1.462</v>
      </c>
      <c r="P28" s="405">
        <f t="shared" ref="P28:R28" si="14">O28</f>
        <v>1.462</v>
      </c>
      <c r="Q28" s="405">
        <f t="shared" si="14"/>
        <v>1.462</v>
      </c>
      <c r="R28" s="405">
        <f t="shared" si="14"/>
        <v>1.462</v>
      </c>
      <c r="S28" s="465" t="s">
        <v>352</v>
      </c>
      <c r="T28" s="466" t="s">
        <v>351</v>
      </c>
      <c r="U28" s="465" t="s">
        <v>353</v>
      </c>
    </row>
    <row r="29" spans="1:24" s="8" customFormat="1" ht="35.1" customHeight="1" x14ac:dyDescent="0.25">
      <c r="A29" s="231" t="s">
        <v>183</v>
      </c>
      <c r="B29" s="232" t="s">
        <v>193</v>
      </c>
      <c r="C29" s="456" t="s">
        <v>108</v>
      </c>
      <c r="D29" s="456" t="s">
        <v>347</v>
      </c>
      <c r="E29" s="461"/>
      <c r="F29" s="462">
        <v>5.4</v>
      </c>
      <c r="G29" s="463">
        <v>2020</v>
      </c>
      <c r="H29" s="464">
        <v>2020</v>
      </c>
      <c r="I29" s="460" t="s">
        <v>309</v>
      </c>
      <c r="J29" s="460" t="s">
        <v>309</v>
      </c>
      <c r="K29" s="460" t="s">
        <v>309</v>
      </c>
      <c r="L29" s="460" t="s">
        <v>309</v>
      </c>
      <c r="M29" s="460" t="s">
        <v>309</v>
      </c>
      <c r="N29" s="460" t="s">
        <v>309</v>
      </c>
      <c r="O29" s="405">
        <f>'Приложение 1.1'!AB29</f>
        <v>2.2930000000000001</v>
      </c>
      <c r="P29" s="405">
        <f t="shared" ref="P29:R29" si="15">O29</f>
        <v>2.2930000000000001</v>
      </c>
      <c r="Q29" s="405">
        <f t="shared" si="15"/>
        <v>2.2930000000000001</v>
      </c>
      <c r="R29" s="405">
        <f t="shared" si="15"/>
        <v>2.2930000000000001</v>
      </c>
      <c r="S29" s="465" t="s">
        <v>352</v>
      </c>
      <c r="T29" s="466" t="s">
        <v>351</v>
      </c>
      <c r="U29" s="465" t="s">
        <v>353</v>
      </c>
    </row>
    <row r="30" spans="1:24" s="8" customFormat="1" ht="35.1" customHeight="1" x14ac:dyDescent="0.25">
      <c r="A30" s="231" t="s">
        <v>184</v>
      </c>
      <c r="B30" s="232" t="s">
        <v>207</v>
      </c>
      <c r="C30" s="456" t="s">
        <v>108</v>
      </c>
      <c r="D30" s="456" t="s">
        <v>347</v>
      </c>
      <c r="E30" s="461"/>
      <c r="F30" s="462"/>
      <c r="G30" s="463">
        <v>2021</v>
      </c>
      <c r="H30" s="464">
        <v>2021</v>
      </c>
      <c r="I30" s="460" t="s">
        <v>309</v>
      </c>
      <c r="J30" s="460" t="s">
        <v>309</v>
      </c>
      <c r="K30" s="460" t="s">
        <v>309</v>
      </c>
      <c r="L30" s="460" t="s">
        <v>309</v>
      </c>
      <c r="M30" s="460" t="s">
        <v>309</v>
      </c>
      <c r="N30" s="460" t="s">
        <v>309</v>
      </c>
      <c r="O30" s="405">
        <f>'Приложение 1.1'!AB30</f>
        <v>1.6839999999999999</v>
      </c>
      <c r="P30" s="405">
        <f t="shared" ref="P30:R30" si="16">O30</f>
        <v>1.6839999999999999</v>
      </c>
      <c r="Q30" s="405">
        <f t="shared" si="16"/>
        <v>1.6839999999999999</v>
      </c>
      <c r="R30" s="405">
        <f t="shared" si="16"/>
        <v>1.6839999999999999</v>
      </c>
      <c r="S30" s="465" t="s">
        <v>352</v>
      </c>
      <c r="T30" s="466" t="s">
        <v>351</v>
      </c>
      <c r="U30" s="465" t="s">
        <v>353</v>
      </c>
    </row>
    <row r="31" spans="1:24" s="8" customFormat="1" ht="35.1" customHeight="1" x14ac:dyDescent="0.25">
      <c r="A31" s="231" t="s">
        <v>204</v>
      </c>
      <c r="B31" s="232" t="s">
        <v>208</v>
      </c>
      <c r="C31" s="456" t="s">
        <v>108</v>
      </c>
      <c r="D31" s="456" t="s">
        <v>347</v>
      </c>
      <c r="E31" s="461"/>
      <c r="F31" s="462"/>
      <c r="G31" s="463">
        <v>2021</v>
      </c>
      <c r="H31" s="464">
        <v>2021</v>
      </c>
      <c r="I31" s="460" t="s">
        <v>309</v>
      </c>
      <c r="J31" s="460" t="s">
        <v>309</v>
      </c>
      <c r="K31" s="460" t="s">
        <v>309</v>
      </c>
      <c r="L31" s="460" t="s">
        <v>309</v>
      </c>
      <c r="M31" s="460" t="s">
        <v>309</v>
      </c>
      <c r="N31" s="460" t="s">
        <v>309</v>
      </c>
      <c r="O31" s="405">
        <f>'Приложение 1.1'!AB31</f>
        <v>1.6839999999999999</v>
      </c>
      <c r="P31" s="405">
        <f t="shared" ref="P31:R31" si="17">O31</f>
        <v>1.6839999999999999</v>
      </c>
      <c r="Q31" s="405">
        <f t="shared" si="17"/>
        <v>1.6839999999999999</v>
      </c>
      <c r="R31" s="405">
        <f t="shared" si="17"/>
        <v>1.6839999999999999</v>
      </c>
      <c r="S31" s="465" t="s">
        <v>352</v>
      </c>
      <c r="T31" s="466" t="s">
        <v>351</v>
      </c>
      <c r="U31" s="465" t="s">
        <v>353</v>
      </c>
    </row>
    <row r="32" spans="1:24" s="8" customFormat="1" ht="35.1" customHeight="1" x14ac:dyDescent="0.25">
      <c r="A32" s="231" t="s">
        <v>205</v>
      </c>
      <c r="B32" s="232" t="s">
        <v>209</v>
      </c>
      <c r="C32" s="456" t="s">
        <v>108</v>
      </c>
      <c r="D32" s="456" t="s">
        <v>347</v>
      </c>
      <c r="E32" s="461"/>
      <c r="F32" s="462"/>
      <c r="G32" s="463">
        <v>2021</v>
      </c>
      <c r="H32" s="464">
        <v>2021</v>
      </c>
      <c r="I32" s="460" t="s">
        <v>309</v>
      </c>
      <c r="J32" s="460" t="s">
        <v>309</v>
      </c>
      <c r="K32" s="460" t="s">
        <v>309</v>
      </c>
      <c r="L32" s="460" t="s">
        <v>309</v>
      </c>
      <c r="M32" s="460" t="s">
        <v>309</v>
      </c>
      <c r="N32" s="460" t="s">
        <v>309</v>
      </c>
      <c r="O32" s="405">
        <f>'Приложение 1.1'!AB32</f>
        <v>1.6839999999999999</v>
      </c>
      <c r="P32" s="405">
        <f t="shared" ref="P32:R32" si="18">O32</f>
        <v>1.6839999999999999</v>
      </c>
      <c r="Q32" s="405">
        <f t="shared" si="18"/>
        <v>1.6839999999999999</v>
      </c>
      <c r="R32" s="405">
        <f t="shared" si="18"/>
        <v>1.6839999999999999</v>
      </c>
      <c r="S32" s="465" t="s">
        <v>352</v>
      </c>
      <c r="T32" s="466" t="s">
        <v>351</v>
      </c>
      <c r="U32" s="465" t="s">
        <v>353</v>
      </c>
    </row>
    <row r="33" spans="1:21" s="8" customFormat="1" ht="35.1" customHeight="1" x14ac:dyDescent="0.25">
      <c r="A33" s="231" t="s">
        <v>206</v>
      </c>
      <c r="B33" s="232" t="s">
        <v>192</v>
      </c>
      <c r="C33" s="456" t="s">
        <v>108</v>
      </c>
      <c r="D33" s="456" t="s">
        <v>347</v>
      </c>
      <c r="E33" s="461"/>
      <c r="F33" s="462">
        <v>2.7</v>
      </c>
      <c r="G33" s="463">
        <v>2022</v>
      </c>
      <c r="H33" s="464">
        <v>2022</v>
      </c>
      <c r="I33" s="460" t="s">
        <v>309</v>
      </c>
      <c r="J33" s="460" t="s">
        <v>309</v>
      </c>
      <c r="K33" s="460" t="s">
        <v>309</v>
      </c>
      <c r="L33" s="460" t="s">
        <v>309</v>
      </c>
      <c r="M33" s="460" t="s">
        <v>309</v>
      </c>
      <c r="N33" s="460" t="s">
        <v>309</v>
      </c>
      <c r="O33" s="405">
        <f>'Приложение 1.1'!AB33</f>
        <v>1.3779999999999999</v>
      </c>
      <c r="P33" s="405">
        <f t="shared" ref="P33:R33" si="19">O33</f>
        <v>1.3779999999999999</v>
      </c>
      <c r="Q33" s="405">
        <f t="shared" si="19"/>
        <v>1.3779999999999999</v>
      </c>
      <c r="R33" s="405">
        <f t="shared" si="19"/>
        <v>1.3779999999999999</v>
      </c>
      <c r="S33" s="465" t="s">
        <v>352</v>
      </c>
      <c r="T33" s="466" t="s">
        <v>351</v>
      </c>
      <c r="U33" s="465" t="s">
        <v>353</v>
      </c>
    </row>
    <row r="34" spans="1:21" s="8" customFormat="1" ht="35.1" customHeight="1" x14ac:dyDescent="0.25">
      <c r="A34" s="224" t="s">
        <v>39</v>
      </c>
      <c r="B34" s="228" t="s">
        <v>29</v>
      </c>
      <c r="C34" s="456"/>
      <c r="D34" s="456"/>
      <c r="E34" s="467">
        <f t="shared" ref="E34:F34" si="20">E35</f>
        <v>0</v>
      </c>
      <c r="F34" s="467">
        <f t="shared" si="20"/>
        <v>0.998</v>
      </c>
      <c r="G34" s="468">
        <v>2021</v>
      </c>
      <c r="H34" s="469">
        <v>2022</v>
      </c>
      <c r="I34" s="460" t="s">
        <v>309</v>
      </c>
      <c r="J34" s="460" t="s">
        <v>309</v>
      </c>
      <c r="K34" s="460" t="s">
        <v>309</v>
      </c>
      <c r="L34" s="460" t="s">
        <v>309</v>
      </c>
      <c r="M34" s="460" t="s">
        <v>309</v>
      </c>
      <c r="N34" s="460" t="s">
        <v>309</v>
      </c>
      <c r="O34" s="406">
        <f t="shared" ref="O34:R34" si="21">O35</f>
        <v>1.766</v>
      </c>
      <c r="P34" s="406">
        <f t="shared" si="21"/>
        <v>1.766</v>
      </c>
      <c r="Q34" s="406">
        <f t="shared" si="21"/>
        <v>1.766</v>
      </c>
      <c r="R34" s="406">
        <f t="shared" si="21"/>
        <v>1.766</v>
      </c>
      <c r="S34" s="465" t="s">
        <v>352</v>
      </c>
      <c r="T34" s="466" t="s">
        <v>351</v>
      </c>
      <c r="U34" s="465" t="s">
        <v>353</v>
      </c>
    </row>
    <row r="35" spans="1:21" s="8" customFormat="1" ht="35.1" customHeight="1" x14ac:dyDescent="0.25">
      <c r="A35" s="229" t="s">
        <v>194</v>
      </c>
      <c r="B35" s="230" t="s">
        <v>179</v>
      </c>
      <c r="C35" s="456"/>
      <c r="D35" s="456"/>
      <c r="E35" s="470">
        <f t="shared" ref="E35:F35" si="22">SUM(E36:E37)</f>
        <v>0</v>
      </c>
      <c r="F35" s="470">
        <f t="shared" si="22"/>
        <v>0.998</v>
      </c>
      <c r="G35" s="471">
        <v>2021</v>
      </c>
      <c r="H35" s="472">
        <v>2022</v>
      </c>
      <c r="I35" s="460" t="s">
        <v>309</v>
      </c>
      <c r="J35" s="460" t="s">
        <v>309</v>
      </c>
      <c r="K35" s="460" t="s">
        <v>309</v>
      </c>
      <c r="L35" s="460" t="s">
        <v>309</v>
      </c>
      <c r="M35" s="460" t="s">
        <v>309</v>
      </c>
      <c r="N35" s="460" t="s">
        <v>309</v>
      </c>
      <c r="O35" s="407">
        <f t="shared" ref="O35:R35" si="23">SUM(O36:O37)</f>
        <v>1.766</v>
      </c>
      <c r="P35" s="407">
        <f t="shared" si="23"/>
        <v>1.766</v>
      </c>
      <c r="Q35" s="407">
        <f t="shared" si="23"/>
        <v>1.766</v>
      </c>
      <c r="R35" s="407">
        <f t="shared" si="23"/>
        <v>1.766</v>
      </c>
      <c r="S35" s="465" t="s">
        <v>352</v>
      </c>
      <c r="T35" s="466" t="s">
        <v>351</v>
      </c>
      <c r="U35" s="465" t="s">
        <v>353</v>
      </c>
    </row>
    <row r="36" spans="1:21" s="8" customFormat="1" ht="60.75" customHeight="1" x14ac:dyDescent="0.25">
      <c r="A36" s="233" t="s">
        <v>195</v>
      </c>
      <c r="B36" s="232" t="s">
        <v>196</v>
      </c>
      <c r="C36" s="456" t="s">
        <v>108</v>
      </c>
      <c r="D36" s="456" t="s">
        <v>110</v>
      </c>
      <c r="E36" s="461"/>
      <c r="F36" s="461">
        <v>0.54900000000000004</v>
      </c>
      <c r="G36" s="473">
        <v>2021</v>
      </c>
      <c r="H36" s="474">
        <v>2021</v>
      </c>
      <c r="I36" s="460" t="s">
        <v>309</v>
      </c>
      <c r="J36" s="460" t="s">
        <v>309</v>
      </c>
      <c r="K36" s="460" t="s">
        <v>309</v>
      </c>
      <c r="L36" s="460" t="s">
        <v>309</v>
      </c>
      <c r="M36" s="460" t="s">
        <v>309</v>
      </c>
      <c r="N36" s="460" t="s">
        <v>309</v>
      </c>
      <c r="O36" s="405">
        <f>'Приложение 1.1'!AB36</f>
        <v>1.024</v>
      </c>
      <c r="P36" s="408">
        <f t="shared" ref="P36:R37" si="24">O36</f>
        <v>1.024</v>
      </c>
      <c r="Q36" s="408">
        <f t="shared" si="24"/>
        <v>1.024</v>
      </c>
      <c r="R36" s="408">
        <f t="shared" si="24"/>
        <v>1.024</v>
      </c>
      <c r="S36" s="465" t="s">
        <v>352</v>
      </c>
      <c r="T36" s="466" t="s">
        <v>351</v>
      </c>
      <c r="U36" s="465" t="s">
        <v>353</v>
      </c>
    </row>
    <row r="37" spans="1:21" s="8" customFormat="1" ht="55.5" customHeight="1" x14ac:dyDescent="0.25">
      <c r="A37" s="233" t="s">
        <v>197</v>
      </c>
      <c r="B37" s="232" t="s">
        <v>198</v>
      </c>
      <c r="C37" s="456" t="s">
        <v>108</v>
      </c>
      <c r="D37" s="456" t="s">
        <v>110</v>
      </c>
      <c r="E37" s="461"/>
      <c r="F37" s="461">
        <v>0.44900000000000001</v>
      </c>
      <c r="G37" s="473">
        <v>2022</v>
      </c>
      <c r="H37" s="474">
        <v>2022</v>
      </c>
      <c r="I37" s="460" t="s">
        <v>309</v>
      </c>
      <c r="J37" s="460" t="s">
        <v>309</v>
      </c>
      <c r="K37" s="460" t="s">
        <v>309</v>
      </c>
      <c r="L37" s="460" t="s">
        <v>309</v>
      </c>
      <c r="M37" s="460" t="s">
        <v>309</v>
      </c>
      <c r="N37" s="460" t="s">
        <v>309</v>
      </c>
      <c r="O37" s="405">
        <f>'Приложение 1.1'!AB37</f>
        <v>0.74199999999999999</v>
      </c>
      <c r="P37" s="405">
        <f t="shared" si="24"/>
        <v>0.74199999999999999</v>
      </c>
      <c r="Q37" s="405">
        <f t="shared" si="24"/>
        <v>0.74199999999999999</v>
      </c>
      <c r="R37" s="405">
        <f t="shared" si="24"/>
        <v>0.74199999999999999</v>
      </c>
      <c r="S37" s="465" t="s">
        <v>352</v>
      </c>
      <c r="T37" s="466" t="s">
        <v>351</v>
      </c>
      <c r="U37" s="465" t="s">
        <v>353</v>
      </c>
    </row>
    <row r="38" spans="1:21" s="8" customFormat="1" ht="35.1" customHeight="1" x14ac:dyDescent="0.25">
      <c r="A38" s="224" t="s">
        <v>40</v>
      </c>
      <c r="B38" s="234" t="s">
        <v>58</v>
      </c>
      <c r="C38" s="456"/>
      <c r="D38" s="456"/>
      <c r="E38" s="467">
        <f t="shared" ref="E38:F40" si="25">E39</f>
        <v>0</v>
      </c>
      <c r="F38" s="467">
        <f t="shared" si="25"/>
        <v>3.2</v>
      </c>
      <c r="G38" s="468">
        <v>2022</v>
      </c>
      <c r="H38" s="469">
        <v>2022</v>
      </c>
      <c r="I38" s="460" t="s">
        <v>309</v>
      </c>
      <c r="J38" s="460" t="s">
        <v>309</v>
      </c>
      <c r="K38" s="460" t="s">
        <v>309</v>
      </c>
      <c r="L38" s="460" t="s">
        <v>309</v>
      </c>
      <c r="M38" s="460" t="s">
        <v>309</v>
      </c>
      <c r="N38" s="460" t="s">
        <v>309</v>
      </c>
      <c r="O38" s="406">
        <f t="shared" ref="O38:R40" si="26">O39</f>
        <v>13.888</v>
      </c>
      <c r="P38" s="406">
        <f t="shared" si="26"/>
        <v>13.888</v>
      </c>
      <c r="Q38" s="406">
        <f t="shared" si="26"/>
        <v>13.888</v>
      </c>
      <c r="R38" s="406">
        <f t="shared" si="26"/>
        <v>13.888</v>
      </c>
      <c r="S38" s="475"/>
      <c r="T38" s="456"/>
      <c r="U38" s="475"/>
    </row>
    <row r="39" spans="1:21" s="8" customFormat="1" ht="35.1" customHeight="1" x14ac:dyDescent="0.25">
      <c r="A39" s="224" t="s">
        <v>41</v>
      </c>
      <c r="B39" s="228" t="s">
        <v>31</v>
      </c>
      <c r="C39" s="456"/>
      <c r="D39" s="456"/>
      <c r="E39" s="476">
        <f t="shared" si="25"/>
        <v>0</v>
      </c>
      <c r="F39" s="476">
        <f t="shared" si="25"/>
        <v>3.2</v>
      </c>
      <c r="G39" s="477">
        <v>2022</v>
      </c>
      <c r="H39" s="478">
        <v>2022</v>
      </c>
      <c r="I39" s="460" t="s">
        <v>309</v>
      </c>
      <c r="J39" s="460" t="s">
        <v>309</v>
      </c>
      <c r="K39" s="460" t="s">
        <v>309</v>
      </c>
      <c r="L39" s="460" t="s">
        <v>309</v>
      </c>
      <c r="M39" s="460" t="s">
        <v>309</v>
      </c>
      <c r="N39" s="460" t="s">
        <v>309</v>
      </c>
      <c r="O39" s="409">
        <f t="shared" si="26"/>
        <v>13.888</v>
      </c>
      <c r="P39" s="409">
        <f t="shared" si="26"/>
        <v>13.888</v>
      </c>
      <c r="Q39" s="409">
        <f t="shared" si="26"/>
        <v>13.888</v>
      </c>
      <c r="R39" s="409">
        <f t="shared" si="26"/>
        <v>13.888</v>
      </c>
      <c r="S39" s="456"/>
      <c r="T39" s="456"/>
      <c r="U39" s="456"/>
    </row>
    <row r="40" spans="1:21" s="8" customFormat="1" ht="35.1" customHeight="1" x14ac:dyDescent="0.25">
      <c r="A40" s="235" t="s">
        <v>199</v>
      </c>
      <c r="B40" s="230" t="s">
        <v>179</v>
      </c>
      <c r="C40" s="456"/>
      <c r="D40" s="456"/>
      <c r="E40" s="457">
        <f t="shared" si="25"/>
        <v>0</v>
      </c>
      <c r="F40" s="457">
        <f t="shared" si="25"/>
        <v>3.2</v>
      </c>
      <c r="G40" s="458">
        <v>2022</v>
      </c>
      <c r="H40" s="459">
        <v>2022</v>
      </c>
      <c r="I40" s="460" t="s">
        <v>309</v>
      </c>
      <c r="J40" s="460" t="s">
        <v>309</v>
      </c>
      <c r="K40" s="460" t="s">
        <v>309</v>
      </c>
      <c r="L40" s="460" t="s">
        <v>309</v>
      </c>
      <c r="M40" s="460" t="s">
        <v>309</v>
      </c>
      <c r="N40" s="460" t="s">
        <v>309</v>
      </c>
      <c r="O40" s="410">
        <f t="shared" si="26"/>
        <v>13.888</v>
      </c>
      <c r="P40" s="410">
        <f t="shared" si="26"/>
        <v>13.888</v>
      </c>
      <c r="Q40" s="410">
        <f t="shared" si="26"/>
        <v>13.888</v>
      </c>
      <c r="R40" s="410">
        <f t="shared" si="26"/>
        <v>13.888</v>
      </c>
      <c r="S40" s="456"/>
      <c r="T40" s="456"/>
      <c r="U40" s="456"/>
    </row>
    <row r="41" spans="1:21" s="8" customFormat="1" ht="35.1" customHeight="1" x14ac:dyDescent="0.25">
      <c r="A41" s="236" t="s">
        <v>200</v>
      </c>
      <c r="B41" s="237" t="s">
        <v>202</v>
      </c>
      <c r="C41" s="456" t="s">
        <v>108</v>
      </c>
      <c r="D41" s="456" t="s">
        <v>110</v>
      </c>
      <c r="E41" s="622"/>
      <c r="F41" s="622">
        <v>3.2</v>
      </c>
      <c r="G41" s="619">
        <v>2022</v>
      </c>
      <c r="H41" s="620">
        <v>2022</v>
      </c>
      <c r="I41" s="460" t="s">
        <v>309</v>
      </c>
      <c r="J41" s="460" t="s">
        <v>309</v>
      </c>
      <c r="K41" s="460" t="s">
        <v>309</v>
      </c>
      <c r="L41" s="460" t="s">
        <v>309</v>
      </c>
      <c r="M41" s="460" t="s">
        <v>309</v>
      </c>
      <c r="N41" s="460" t="s">
        <v>309</v>
      </c>
      <c r="O41" s="617">
        <f>'Приложение 1.1'!AB41</f>
        <v>13.888</v>
      </c>
      <c r="P41" s="533">
        <f>O41</f>
        <v>13.888</v>
      </c>
      <c r="Q41" s="533">
        <f>P41</f>
        <v>13.888</v>
      </c>
      <c r="R41" s="533">
        <f>Q41</f>
        <v>13.888</v>
      </c>
      <c r="S41" s="465" t="s">
        <v>352</v>
      </c>
      <c r="T41" s="466" t="s">
        <v>351</v>
      </c>
      <c r="U41" s="465" t="s">
        <v>353</v>
      </c>
    </row>
    <row r="42" spans="1:21" s="8" customFormat="1" ht="35.1" customHeight="1" x14ac:dyDescent="0.25">
      <c r="A42" s="236" t="s">
        <v>201</v>
      </c>
      <c r="B42" s="237" t="s">
        <v>203</v>
      </c>
      <c r="C42" s="456" t="s">
        <v>108</v>
      </c>
      <c r="D42" s="456" t="s">
        <v>110</v>
      </c>
      <c r="E42" s="622"/>
      <c r="F42" s="622"/>
      <c r="G42" s="619"/>
      <c r="H42" s="620"/>
      <c r="I42" s="460" t="s">
        <v>309</v>
      </c>
      <c r="J42" s="460" t="s">
        <v>309</v>
      </c>
      <c r="K42" s="460" t="s">
        <v>309</v>
      </c>
      <c r="L42" s="460" t="s">
        <v>309</v>
      </c>
      <c r="M42" s="460" t="s">
        <v>309</v>
      </c>
      <c r="N42" s="460" t="s">
        <v>309</v>
      </c>
      <c r="O42" s="618"/>
      <c r="P42" s="533"/>
      <c r="Q42" s="533"/>
      <c r="R42" s="533"/>
      <c r="S42" s="465" t="s">
        <v>352</v>
      </c>
      <c r="T42" s="466" t="s">
        <v>351</v>
      </c>
      <c r="U42" s="465" t="s">
        <v>353</v>
      </c>
    </row>
    <row r="43" spans="1:21" s="8" customFormat="1" ht="35.1" customHeight="1" x14ac:dyDescent="0.25">
      <c r="A43" s="224" t="s">
        <v>42</v>
      </c>
      <c r="B43" s="238" t="s">
        <v>32</v>
      </c>
      <c r="C43" s="456"/>
      <c r="D43" s="456"/>
      <c r="E43" s="479">
        <f t="shared" ref="E43:F43" si="27">E44</f>
        <v>22.640000000000008</v>
      </c>
      <c r="F43" s="479">
        <f t="shared" si="27"/>
        <v>0</v>
      </c>
      <c r="G43" s="468">
        <v>2018</v>
      </c>
      <c r="H43" s="469">
        <v>2021</v>
      </c>
      <c r="I43" s="460" t="s">
        <v>309</v>
      </c>
      <c r="J43" s="460" t="s">
        <v>309</v>
      </c>
      <c r="K43" s="460" t="s">
        <v>309</v>
      </c>
      <c r="L43" s="460" t="s">
        <v>309</v>
      </c>
      <c r="M43" s="460" t="s">
        <v>309</v>
      </c>
      <c r="N43" s="460" t="s">
        <v>309</v>
      </c>
      <c r="O43" s="411">
        <f t="shared" ref="O43:R43" si="28">O44</f>
        <v>71.435000000000002</v>
      </c>
      <c r="P43" s="411">
        <f t="shared" si="28"/>
        <v>71.435000000000002</v>
      </c>
      <c r="Q43" s="411">
        <f t="shared" si="28"/>
        <v>71.435000000000002</v>
      </c>
      <c r="R43" s="411">
        <f t="shared" si="28"/>
        <v>71.435000000000002</v>
      </c>
      <c r="S43" s="475"/>
      <c r="T43" s="456"/>
      <c r="U43" s="475"/>
    </row>
    <row r="44" spans="1:21" s="8" customFormat="1" ht="35.1" customHeight="1" x14ac:dyDescent="0.25">
      <c r="A44" s="239" t="s">
        <v>43</v>
      </c>
      <c r="B44" s="240" t="s">
        <v>33</v>
      </c>
      <c r="C44" s="456"/>
      <c r="D44" s="456"/>
      <c r="E44" s="480">
        <f>E45+E57</f>
        <v>22.640000000000008</v>
      </c>
      <c r="F44" s="480">
        <f>F45+F57</f>
        <v>0</v>
      </c>
      <c r="G44" s="477">
        <v>2018</v>
      </c>
      <c r="H44" s="478">
        <v>2021</v>
      </c>
      <c r="I44" s="460" t="s">
        <v>309</v>
      </c>
      <c r="J44" s="460" t="s">
        <v>309</v>
      </c>
      <c r="K44" s="460" t="s">
        <v>309</v>
      </c>
      <c r="L44" s="460" t="s">
        <v>309</v>
      </c>
      <c r="M44" s="460" t="s">
        <v>309</v>
      </c>
      <c r="N44" s="460" t="s">
        <v>309</v>
      </c>
      <c r="O44" s="412">
        <f>O45+O57</f>
        <v>71.435000000000002</v>
      </c>
      <c r="P44" s="412">
        <f>P45+P57</f>
        <v>71.435000000000002</v>
      </c>
      <c r="Q44" s="412">
        <f>Q45+Q57</f>
        <v>71.435000000000002</v>
      </c>
      <c r="R44" s="412">
        <f>R45+R57</f>
        <v>71.435000000000002</v>
      </c>
      <c r="S44" s="475"/>
      <c r="T44" s="456"/>
      <c r="U44" s="475"/>
    </row>
    <row r="45" spans="1:21" s="8" customFormat="1" ht="35.1" customHeight="1" x14ac:dyDescent="0.25">
      <c r="A45" s="229" t="s">
        <v>111</v>
      </c>
      <c r="B45" s="230" t="s">
        <v>179</v>
      </c>
      <c r="C45" s="456"/>
      <c r="D45" s="456"/>
      <c r="E45" s="470">
        <f>SUM(E46:E56)</f>
        <v>5.89</v>
      </c>
      <c r="F45" s="470">
        <f>SUM(F46:F56)</f>
        <v>0</v>
      </c>
      <c r="G45" s="471">
        <v>2018</v>
      </c>
      <c r="H45" s="472">
        <v>2021</v>
      </c>
      <c r="I45" s="460" t="s">
        <v>309</v>
      </c>
      <c r="J45" s="460" t="s">
        <v>309</v>
      </c>
      <c r="K45" s="460" t="s">
        <v>309</v>
      </c>
      <c r="L45" s="460" t="s">
        <v>309</v>
      </c>
      <c r="M45" s="460" t="s">
        <v>309</v>
      </c>
      <c r="N45" s="460" t="s">
        <v>309</v>
      </c>
      <c r="O45" s="407">
        <f>SUM(O46:O56)</f>
        <v>24.306999999999995</v>
      </c>
      <c r="P45" s="407">
        <f>SUM(P46:P56)</f>
        <v>24.306999999999995</v>
      </c>
      <c r="Q45" s="407">
        <f>SUM(Q46:Q56)</f>
        <v>24.306999999999995</v>
      </c>
      <c r="R45" s="407">
        <f>SUM(R46:R56)</f>
        <v>24.306999999999995</v>
      </c>
      <c r="S45" s="475"/>
      <c r="T45" s="456"/>
      <c r="U45" s="475"/>
    </row>
    <row r="46" spans="1:21" s="8" customFormat="1" ht="52.5" customHeight="1" x14ac:dyDescent="0.25">
      <c r="A46" s="231" t="s">
        <v>415</v>
      </c>
      <c r="B46" s="251" t="s">
        <v>250</v>
      </c>
      <c r="C46" s="456" t="s">
        <v>108</v>
      </c>
      <c r="D46" s="481" t="s">
        <v>110</v>
      </c>
      <c r="E46" s="423">
        <v>0.8</v>
      </c>
      <c r="F46" s="423"/>
      <c r="G46" s="421">
        <v>2020</v>
      </c>
      <c r="H46" s="420">
        <v>2020</v>
      </c>
      <c r="I46" s="460" t="s">
        <v>309</v>
      </c>
      <c r="J46" s="460" t="s">
        <v>309</v>
      </c>
      <c r="K46" s="460" t="s">
        <v>309</v>
      </c>
      <c r="L46" s="460" t="s">
        <v>309</v>
      </c>
      <c r="M46" s="460" t="s">
        <v>309</v>
      </c>
      <c r="N46" s="460" t="s">
        <v>309</v>
      </c>
      <c r="O46" s="405">
        <f>'Приложение 1.1'!AB46</f>
        <v>8.7759999999999998</v>
      </c>
      <c r="P46" s="408">
        <f t="shared" ref="P46" si="29">O46</f>
        <v>8.7759999999999998</v>
      </c>
      <c r="Q46" s="408">
        <f t="shared" ref="Q46" si="30">P46</f>
        <v>8.7759999999999998</v>
      </c>
      <c r="R46" s="408">
        <f t="shared" ref="R46" si="31">Q46</f>
        <v>8.7759999999999998</v>
      </c>
      <c r="S46" s="465" t="s">
        <v>352</v>
      </c>
      <c r="T46" s="466" t="s">
        <v>395</v>
      </c>
      <c r="U46" s="465" t="s">
        <v>353</v>
      </c>
    </row>
    <row r="47" spans="1:21" s="8" customFormat="1" ht="35.1" customHeight="1" x14ac:dyDescent="0.25">
      <c r="A47" s="231" t="s">
        <v>210</v>
      </c>
      <c r="B47" s="241" t="s">
        <v>337</v>
      </c>
      <c r="C47" s="456" t="s">
        <v>108</v>
      </c>
      <c r="D47" s="456" t="s">
        <v>110</v>
      </c>
      <c r="E47" s="393">
        <v>0.8</v>
      </c>
      <c r="F47" s="417"/>
      <c r="G47" s="425">
        <v>2018</v>
      </c>
      <c r="H47" s="426">
        <v>2018</v>
      </c>
      <c r="I47" s="460" t="s">
        <v>309</v>
      </c>
      <c r="J47" s="460" t="s">
        <v>309</v>
      </c>
      <c r="K47" s="460" t="s">
        <v>309</v>
      </c>
      <c r="L47" s="460" t="s">
        <v>309</v>
      </c>
      <c r="M47" s="460" t="s">
        <v>309</v>
      </c>
      <c r="N47" s="460" t="s">
        <v>309</v>
      </c>
      <c r="O47" s="405">
        <f>'Приложение 1.1'!AB47</f>
        <v>1.08</v>
      </c>
      <c r="P47" s="405">
        <f t="shared" ref="P47" si="32">O47</f>
        <v>1.08</v>
      </c>
      <c r="Q47" s="405">
        <f t="shared" ref="Q47" si="33">P47</f>
        <v>1.08</v>
      </c>
      <c r="R47" s="405">
        <f t="shared" ref="R47" si="34">Q47</f>
        <v>1.08</v>
      </c>
      <c r="S47" s="465" t="s">
        <v>352</v>
      </c>
      <c r="T47" s="466" t="s">
        <v>351</v>
      </c>
      <c r="U47" s="465" t="s">
        <v>353</v>
      </c>
    </row>
    <row r="48" spans="1:21" s="8" customFormat="1" ht="35.1" customHeight="1" x14ac:dyDescent="0.25">
      <c r="A48" s="231" t="s">
        <v>211</v>
      </c>
      <c r="B48" s="241" t="s">
        <v>338</v>
      </c>
      <c r="C48" s="456" t="s">
        <v>108</v>
      </c>
      <c r="D48" s="456" t="s">
        <v>110</v>
      </c>
      <c r="E48" s="393">
        <v>0.8</v>
      </c>
      <c r="F48" s="417"/>
      <c r="G48" s="425">
        <v>2019</v>
      </c>
      <c r="H48" s="426">
        <v>2019</v>
      </c>
      <c r="I48" s="460" t="s">
        <v>309</v>
      </c>
      <c r="J48" s="460" t="s">
        <v>309</v>
      </c>
      <c r="K48" s="460" t="s">
        <v>309</v>
      </c>
      <c r="L48" s="460" t="s">
        <v>309</v>
      </c>
      <c r="M48" s="460" t="s">
        <v>309</v>
      </c>
      <c r="N48" s="460" t="s">
        <v>309</v>
      </c>
      <c r="O48" s="408">
        <f>'Приложение 1.1'!AB48</f>
        <v>1.1259999999999999</v>
      </c>
      <c r="P48" s="408">
        <f t="shared" ref="P48:R56" si="35">O48</f>
        <v>1.1259999999999999</v>
      </c>
      <c r="Q48" s="408">
        <f t="shared" si="35"/>
        <v>1.1259999999999999</v>
      </c>
      <c r="R48" s="408">
        <f t="shared" si="35"/>
        <v>1.1259999999999999</v>
      </c>
      <c r="S48" s="465" t="s">
        <v>352</v>
      </c>
      <c r="T48" s="466" t="s">
        <v>351</v>
      </c>
      <c r="U48" s="465" t="s">
        <v>353</v>
      </c>
    </row>
    <row r="49" spans="1:21" s="8" customFormat="1" ht="35.1" customHeight="1" x14ac:dyDescent="0.25">
      <c r="A49" s="231" t="s">
        <v>212</v>
      </c>
      <c r="B49" s="241" t="s">
        <v>339</v>
      </c>
      <c r="C49" s="456" t="s">
        <v>108</v>
      </c>
      <c r="D49" s="456" t="s">
        <v>110</v>
      </c>
      <c r="E49" s="393">
        <v>0.8</v>
      </c>
      <c r="F49" s="417"/>
      <c r="G49" s="425">
        <v>2021</v>
      </c>
      <c r="H49" s="426">
        <v>2021</v>
      </c>
      <c r="I49" s="460" t="s">
        <v>309</v>
      </c>
      <c r="J49" s="460" t="s">
        <v>309</v>
      </c>
      <c r="K49" s="460" t="s">
        <v>309</v>
      </c>
      <c r="L49" s="460" t="s">
        <v>309</v>
      </c>
      <c r="M49" s="460" t="s">
        <v>309</v>
      </c>
      <c r="N49" s="460" t="s">
        <v>309</v>
      </c>
      <c r="O49" s="405">
        <f>'Приложение 1.1'!AB49</f>
        <v>1.254</v>
      </c>
      <c r="P49" s="408">
        <f t="shared" si="35"/>
        <v>1.254</v>
      </c>
      <c r="Q49" s="408">
        <f t="shared" si="35"/>
        <v>1.254</v>
      </c>
      <c r="R49" s="408">
        <f t="shared" si="35"/>
        <v>1.254</v>
      </c>
      <c r="S49" s="465" t="s">
        <v>352</v>
      </c>
      <c r="T49" s="466" t="s">
        <v>351</v>
      </c>
      <c r="U49" s="465" t="s">
        <v>353</v>
      </c>
    </row>
    <row r="50" spans="1:21" s="8" customFormat="1" ht="46.5" customHeight="1" x14ac:dyDescent="0.25">
      <c r="A50" s="231" t="s">
        <v>213</v>
      </c>
      <c r="B50" s="241" t="s">
        <v>340</v>
      </c>
      <c r="C50" s="456" t="s">
        <v>108</v>
      </c>
      <c r="D50" s="456" t="s">
        <v>110</v>
      </c>
      <c r="E50" s="393">
        <v>0.8</v>
      </c>
      <c r="F50" s="417"/>
      <c r="G50" s="425">
        <v>2020</v>
      </c>
      <c r="H50" s="426">
        <v>2020</v>
      </c>
      <c r="I50" s="460" t="s">
        <v>309</v>
      </c>
      <c r="J50" s="460" t="s">
        <v>309</v>
      </c>
      <c r="K50" s="460" t="s">
        <v>309</v>
      </c>
      <c r="L50" s="460" t="s">
        <v>309</v>
      </c>
      <c r="M50" s="460" t="s">
        <v>309</v>
      </c>
      <c r="N50" s="460" t="s">
        <v>309</v>
      </c>
      <c r="O50" s="405">
        <f>'Приложение 1.1'!AB50</f>
        <v>1.1839999999999999</v>
      </c>
      <c r="P50" s="408">
        <f t="shared" si="35"/>
        <v>1.1839999999999999</v>
      </c>
      <c r="Q50" s="408">
        <f t="shared" si="35"/>
        <v>1.1839999999999999</v>
      </c>
      <c r="R50" s="408">
        <f t="shared" si="35"/>
        <v>1.1839999999999999</v>
      </c>
      <c r="S50" s="465" t="s">
        <v>352</v>
      </c>
      <c r="T50" s="466" t="s">
        <v>351</v>
      </c>
      <c r="U50" s="465" t="s">
        <v>353</v>
      </c>
    </row>
    <row r="51" spans="1:21" s="8" customFormat="1" ht="35.1" customHeight="1" x14ac:dyDescent="0.25">
      <c r="A51" s="231" t="s">
        <v>214</v>
      </c>
      <c r="B51" s="241" t="s">
        <v>341</v>
      </c>
      <c r="C51" s="456" t="s">
        <v>108</v>
      </c>
      <c r="D51" s="456" t="s">
        <v>110</v>
      </c>
      <c r="E51" s="393">
        <v>0.8</v>
      </c>
      <c r="F51" s="417"/>
      <c r="G51" s="425">
        <v>2019</v>
      </c>
      <c r="H51" s="426">
        <v>2019</v>
      </c>
      <c r="I51" s="460" t="s">
        <v>309</v>
      </c>
      <c r="J51" s="460" t="s">
        <v>309</v>
      </c>
      <c r="K51" s="460" t="s">
        <v>309</v>
      </c>
      <c r="L51" s="460" t="s">
        <v>309</v>
      </c>
      <c r="M51" s="460" t="s">
        <v>309</v>
      </c>
      <c r="N51" s="460" t="s">
        <v>309</v>
      </c>
      <c r="O51" s="405">
        <f>'Приложение 1.1'!AB51</f>
        <v>1.1259999999999999</v>
      </c>
      <c r="P51" s="408">
        <f t="shared" si="35"/>
        <v>1.1259999999999999</v>
      </c>
      <c r="Q51" s="408">
        <f t="shared" si="35"/>
        <v>1.1259999999999999</v>
      </c>
      <c r="R51" s="408">
        <f t="shared" si="35"/>
        <v>1.1259999999999999</v>
      </c>
      <c r="S51" s="465" t="s">
        <v>352</v>
      </c>
      <c r="T51" s="466" t="s">
        <v>351</v>
      </c>
      <c r="U51" s="465" t="s">
        <v>353</v>
      </c>
    </row>
    <row r="52" spans="1:21" s="8" customFormat="1" ht="35.1" customHeight="1" x14ac:dyDescent="0.25">
      <c r="A52" s="231" t="s">
        <v>215</v>
      </c>
      <c r="B52" s="242" t="s">
        <v>342</v>
      </c>
      <c r="C52" s="456" t="s">
        <v>108</v>
      </c>
      <c r="D52" s="456" t="s">
        <v>110</v>
      </c>
      <c r="E52" s="393">
        <v>0.5</v>
      </c>
      <c r="F52" s="417"/>
      <c r="G52" s="425">
        <v>2018</v>
      </c>
      <c r="H52" s="426">
        <v>2018</v>
      </c>
      <c r="I52" s="460" t="s">
        <v>309</v>
      </c>
      <c r="J52" s="460" t="s">
        <v>309</v>
      </c>
      <c r="K52" s="460" t="s">
        <v>309</v>
      </c>
      <c r="L52" s="460" t="s">
        <v>309</v>
      </c>
      <c r="M52" s="460" t="s">
        <v>309</v>
      </c>
      <c r="N52" s="460" t="s">
        <v>309</v>
      </c>
      <c r="O52" s="405">
        <f>'Приложение 1.1'!AB52</f>
        <v>1.133</v>
      </c>
      <c r="P52" s="408">
        <f t="shared" si="35"/>
        <v>1.133</v>
      </c>
      <c r="Q52" s="408">
        <f t="shared" si="35"/>
        <v>1.133</v>
      </c>
      <c r="R52" s="408">
        <f t="shared" si="35"/>
        <v>1.133</v>
      </c>
      <c r="S52" s="465" t="s">
        <v>352</v>
      </c>
      <c r="T52" s="466" t="s">
        <v>351</v>
      </c>
      <c r="U52" s="465" t="s">
        <v>353</v>
      </c>
    </row>
    <row r="53" spans="1:21" s="8" customFormat="1" ht="35.1" customHeight="1" x14ac:dyDescent="0.25">
      <c r="A53" s="231" t="s">
        <v>216</v>
      </c>
      <c r="B53" s="241" t="s">
        <v>343</v>
      </c>
      <c r="C53" s="456" t="s">
        <v>108</v>
      </c>
      <c r="D53" s="456" t="s">
        <v>110</v>
      </c>
      <c r="E53" s="393">
        <v>0.25</v>
      </c>
      <c r="F53" s="417"/>
      <c r="G53" s="425">
        <v>2021</v>
      </c>
      <c r="H53" s="426">
        <v>2021</v>
      </c>
      <c r="I53" s="460" t="s">
        <v>309</v>
      </c>
      <c r="J53" s="460" t="s">
        <v>309</v>
      </c>
      <c r="K53" s="460" t="s">
        <v>309</v>
      </c>
      <c r="L53" s="460" t="s">
        <v>309</v>
      </c>
      <c r="M53" s="460" t="s">
        <v>309</v>
      </c>
      <c r="N53" s="460" t="s">
        <v>309</v>
      </c>
      <c r="O53" s="405">
        <f>'Приложение 1.1'!AB53</f>
        <v>0.65</v>
      </c>
      <c r="P53" s="408">
        <f t="shared" si="35"/>
        <v>0.65</v>
      </c>
      <c r="Q53" s="408">
        <f t="shared" si="35"/>
        <v>0.65</v>
      </c>
      <c r="R53" s="408">
        <f t="shared" si="35"/>
        <v>0.65</v>
      </c>
      <c r="S53" s="465" t="s">
        <v>352</v>
      </c>
      <c r="T53" s="466" t="s">
        <v>351</v>
      </c>
      <c r="U53" s="465" t="s">
        <v>353</v>
      </c>
    </row>
    <row r="54" spans="1:21" s="8" customFormat="1" ht="35.1" customHeight="1" x14ac:dyDescent="0.25">
      <c r="A54" s="231" t="s">
        <v>217</v>
      </c>
      <c r="B54" s="241" t="s">
        <v>344</v>
      </c>
      <c r="C54" s="456" t="s">
        <v>108</v>
      </c>
      <c r="D54" s="456" t="s">
        <v>110</v>
      </c>
      <c r="E54" s="393">
        <v>0.04</v>
      </c>
      <c r="F54" s="417"/>
      <c r="G54" s="425">
        <v>2020</v>
      </c>
      <c r="H54" s="426">
        <v>2020</v>
      </c>
      <c r="I54" s="460" t="s">
        <v>309</v>
      </c>
      <c r="J54" s="460" t="s">
        <v>309</v>
      </c>
      <c r="K54" s="460" t="s">
        <v>309</v>
      </c>
      <c r="L54" s="460" t="s">
        <v>309</v>
      </c>
      <c r="M54" s="460" t="s">
        <v>309</v>
      </c>
      <c r="N54" s="460" t="s">
        <v>309</v>
      </c>
      <c r="O54" s="405">
        <f>'Приложение 1.1'!AB54</f>
        <v>0.23499999999999999</v>
      </c>
      <c r="P54" s="408">
        <f t="shared" si="35"/>
        <v>0.23499999999999999</v>
      </c>
      <c r="Q54" s="408">
        <f t="shared" si="35"/>
        <v>0.23499999999999999</v>
      </c>
      <c r="R54" s="408">
        <f t="shared" si="35"/>
        <v>0.23499999999999999</v>
      </c>
      <c r="S54" s="465" t="s">
        <v>352</v>
      </c>
      <c r="T54" s="466" t="s">
        <v>351</v>
      </c>
      <c r="U54" s="465" t="s">
        <v>353</v>
      </c>
    </row>
    <row r="55" spans="1:21" s="8" customFormat="1" ht="73.5" customHeight="1" x14ac:dyDescent="0.25">
      <c r="A55" s="231" t="s">
        <v>218</v>
      </c>
      <c r="B55" s="241" t="s">
        <v>345</v>
      </c>
      <c r="C55" s="456" t="s">
        <v>108</v>
      </c>
      <c r="D55" s="456" t="s">
        <v>110</v>
      </c>
      <c r="E55" s="393">
        <v>0.05</v>
      </c>
      <c r="F55" s="417"/>
      <c r="G55" s="425">
        <v>2018</v>
      </c>
      <c r="H55" s="426">
        <v>2018</v>
      </c>
      <c r="I55" s="460" t="s">
        <v>309</v>
      </c>
      <c r="J55" s="460" t="s">
        <v>309</v>
      </c>
      <c r="K55" s="460" t="s">
        <v>309</v>
      </c>
      <c r="L55" s="460" t="s">
        <v>309</v>
      </c>
      <c r="M55" s="460" t="s">
        <v>309</v>
      </c>
      <c r="N55" s="460" t="s">
        <v>309</v>
      </c>
      <c r="O55" s="405">
        <f>'Приложение 1.1'!AB55</f>
        <v>6.8140000000000001</v>
      </c>
      <c r="P55" s="408">
        <f t="shared" si="35"/>
        <v>6.8140000000000001</v>
      </c>
      <c r="Q55" s="408">
        <f t="shared" si="35"/>
        <v>6.8140000000000001</v>
      </c>
      <c r="R55" s="408">
        <f t="shared" si="35"/>
        <v>6.8140000000000001</v>
      </c>
      <c r="S55" s="465" t="s">
        <v>352</v>
      </c>
      <c r="T55" s="466" t="s">
        <v>351</v>
      </c>
      <c r="U55" s="465" t="s">
        <v>353</v>
      </c>
    </row>
    <row r="56" spans="1:21" s="8" customFormat="1" ht="57.75" customHeight="1" x14ac:dyDescent="0.25">
      <c r="A56" s="231" t="s">
        <v>219</v>
      </c>
      <c r="B56" s="241" t="s">
        <v>346</v>
      </c>
      <c r="C56" s="456" t="s">
        <v>108</v>
      </c>
      <c r="D56" s="456" t="s">
        <v>110</v>
      </c>
      <c r="E56" s="393">
        <v>0.25</v>
      </c>
      <c r="F56" s="417"/>
      <c r="G56" s="425">
        <v>2019</v>
      </c>
      <c r="H56" s="426">
        <v>2019</v>
      </c>
      <c r="I56" s="460" t="s">
        <v>309</v>
      </c>
      <c r="J56" s="460" t="s">
        <v>309</v>
      </c>
      <c r="K56" s="460" t="s">
        <v>309</v>
      </c>
      <c r="L56" s="460" t="s">
        <v>309</v>
      </c>
      <c r="M56" s="460" t="s">
        <v>309</v>
      </c>
      <c r="N56" s="460" t="s">
        <v>309</v>
      </c>
      <c r="O56" s="405">
        <f>'Приложение 1.1'!AB56</f>
        <v>0.92900000000000005</v>
      </c>
      <c r="P56" s="408">
        <f t="shared" si="35"/>
        <v>0.92900000000000005</v>
      </c>
      <c r="Q56" s="408">
        <f t="shared" si="35"/>
        <v>0.92900000000000005</v>
      </c>
      <c r="R56" s="408">
        <f t="shared" si="35"/>
        <v>0.92900000000000005</v>
      </c>
      <c r="S56" s="465" t="s">
        <v>352</v>
      </c>
      <c r="T56" s="466" t="s">
        <v>351</v>
      </c>
      <c r="U56" s="465" t="s">
        <v>353</v>
      </c>
    </row>
    <row r="57" spans="1:21" s="8" customFormat="1" ht="35.1" customHeight="1" x14ac:dyDescent="0.25">
      <c r="A57" s="243" t="s">
        <v>112</v>
      </c>
      <c r="B57" s="244" t="s">
        <v>220</v>
      </c>
      <c r="C57" s="456"/>
      <c r="D57" s="456"/>
      <c r="E57" s="482">
        <f t="shared" ref="E57:F57" si="36">SUM(E58:E91)</f>
        <v>16.750000000000007</v>
      </c>
      <c r="F57" s="482">
        <f t="shared" si="36"/>
        <v>0</v>
      </c>
      <c r="G57" s="483">
        <v>2018</v>
      </c>
      <c r="H57" s="484">
        <v>2021</v>
      </c>
      <c r="I57" s="460" t="s">
        <v>309</v>
      </c>
      <c r="J57" s="460" t="s">
        <v>309</v>
      </c>
      <c r="K57" s="460" t="s">
        <v>309</v>
      </c>
      <c r="L57" s="460" t="s">
        <v>309</v>
      </c>
      <c r="M57" s="460" t="s">
        <v>309</v>
      </c>
      <c r="N57" s="460" t="s">
        <v>309</v>
      </c>
      <c r="O57" s="485">
        <f t="shared" ref="O57:R57" si="37">SUM(O58:O91)</f>
        <v>47.128</v>
      </c>
      <c r="P57" s="485">
        <f t="shared" si="37"/>
        <v>47.128</v>
      </c>
      <c r="Q57" s="485">
        <f t="shared" si="37"/>
        <v>47.128</v>
      </c>
      <c r="R57" s="485">
        <f t="shared" si="37"/>
        <v>47.128</v>
      </c>
      <c r="S57" s="475"/>
      <c r="T57" s="456"/>
      <c r="U57" s="475"/>
    </row>
    <row r="58" spans="1:21" s="8" customFormat="1" ht="35.1" customHeight="1" x14ac:dyDescent="0.25">
      <c r="A58" s="231" t="s">
        <v>221</v>
      </c>
      <c r="B58" s="66" t="s">
        <v>262</v>
      </c>
      <c r="C58" s="456" t="s">
        <v>108</v>
      </c>
      <c r="D58" s="456" t="s">
        <v>175</v>
      </c>
      <c r="E58" s="417"/>
      <c r="F58" s="417"/>
      <c r="G58" s="425">
        <v>2018</v>
      </c>
      <c r="H58" s="426">
        <v>2018</v>
      </c>
      <c r="I58" s="460" t="s">
        <v>309</v>
      </c>
      <c r="J58" s="460" t="s">
        <v>309</v>
      </c>
      <c r="K58" s="460" t="s">
        <v>309</v>
      </c>
      <c r="L58" s="460" t="s">
        <v>309</v>
      </c>
      <c r="M58" s="460" t="s">
        <v>309</v>
      </c>
      <c r="N58" s="460" t="s">
        <v>309</v>
      </c>
      <c r="O58" s="408">
        <f>'Приложение 1.1'!AB58</f>
        <v>2.3679999999999999</v>
      </c>
      <c r="P58" s="408">
        <f t="shared" ref="P58:R73" si="38">O58</f>
        <v>2.3679999999999999</v>
      </c>
      <c r="Q58" s="408">
        <f t="shared" si="38"/>
        <v>2.3679999999999999</v>
      </c>
      <c r="R58" s="408">
        <f t="shared" si="38"/>
        <v>2.3679999999999999</v>
      </c>
      <c r="S58" s="465" t="s">
        <v>352</v>
      </c>
      <c r="T58" s="466" t="s">
        <v>351</v>
      </c>
      <c r="U58" s="465" t="s">
        <v>353</v>
      </c>
    </row>
    <row r="59" spans="1:21" s="8" customFormat="1" ht="35.1" customHeight="1" x14ac:dyDescent="0.25">
      <c r="A59" s="231" t="s">
        <v>222</v>
      </c>
      <c r="B59" s="66" t="s">
        <v>261</v>
      </c>
      <c r="C59" s="456" t="s">
        <v>108</v>
      </c>
      <c r="D59" s="456" t="s">
        <v>175</v>
      </c>
      <c r="E59" s="417"/>
      <c r="F59" s="417"/>
      <c r="G59" s="425">
        <v>2018</v>
      </c>
      <c r="H59" s="426">
        <v>2018</v>
      </c>
      <c r="I59" s="460" t="s">
        <v>309</v>
      </c>
      <c r="J59" s="460" t="s">
        <v>309</v>
      </c>
      <c r="K59" s="460" t="s">
        <v>309</v>
      </c>
      <c r="L59" s="460" t="s">
        <v>309</v>
      </c>
      <c r="M59" s="460" t="s">
        <v>309</v>
      </c>
      <c r="N59" s="460" t="s">
        <v>309</v>
      </c>
      <c r="O59" s="408">
        <f>'Приложение 1.1'!AB59</f>
        <v>2.3679999999999999</v>
      </c>
      <c r="P59" s="408">
        <f t="shared" si="38"/>
        <v>2.3679999999999999</v>
      </c>
      <c r="Q59" s="408">
        <f t="shared" si="38"/>
        <v>2.3679999999999999</v>
      </c>
      <c r="R59" s="408">
        <f t="shared" si="38"/>
        <v>2.3679999999999999</v>
      </c>
      <c r="S59" s="465" t="s">
        <v>352</v>
      </c>
      <c r="T59" s="466" t="s">
        <v>351</v>
      </c>
      <c r="U59" s="465" t="s">
        <v>353</v>
      </c>
    </row>
    <row r="60" spans="1:21" s="8" customFormat="1" ht="35.1" customHeight="1" x14ac:dyDescent="0.25">
      <c r="A60" s="231" t="s">
        <v>223</v>
      </c>
      <c r="B60" s="66" t="s">
        <v>263</v>
      </c>
      <c r="C60" s="456" t="s">
        <v>108</v>
      </c>
      <c r="D60" s="456" t="s">
        <v>348</v>
      </c>
      <c r="E60" s="417"/>
      <c r="F60" s="417"/>
      <c r="G60" s="425">
        <v>2018</v>
      </c>
      <c r="H60" s="426">
        <v>2018</v>
      </c>
      <c r="I60" s="460" t="s">
        <v>309</v>
      </c>
      <c r="J60" s="460" t="s">
        <v>309</v>
      </c>
      <c r="K60" s="460" t="s">
        <v>309</v>
      </c>
      <c r="L60" s="460" t="s">
        <v>309</v>
      </c>
      <c r="M60" s="460" t="s">
        <v>309</v>
      </c>
      <c r="N60" s="460" t="s">
        <v>309</v>
      </c>
      <c r="O60" s="408">
        <f>'Приложение 1.1'!AB60</f>
        <v>2.3679999999999999</v>
      </c>
      <c r="P60" s="408">
        <f t="shared" si="38"/>
        <v>2.3679999999999999</v>
      </c>
      <c r="Q60" s="408">
        <f t="shared" si="38"/>
        <v>2.3679999999999999</v>
      </c>
      <c r="R60" s="408">
        <f t="shared" si="38"/>
        <v>2.3679999999999999</v>
      </c>
      <c r="S60" s="465" t="s">
        <v>352</v>
      </c>
      <c r="T60" s="466" t="s">
        <v>351</v>
      </c>
      <c r="U60" s="465" t="s">
        <v>353</v>
      </c>
    </row>
    <row r="61" spans="1:21" s="8" customFormat="1" ht="35.1" customHeight="1" x14ac:dyDescent="0.25">
      <c r="A61" s="231" t="s">
        <v>224</v>
      </c>
      <c r="B61" s="66" t="s">
        <v>264</v>
      </c>
      <c r="C61" s="456" t="s">
        <v>108</v>
      </c>
      <c r="D61" s="456" t="s">
        <v>348</v>
      </c>
      <c r="E61" s="417"/>
      <c r="F61" s="417"/>
      <c r="G61" s="425">
        <v>2021</v>
      </c>
      <c r="H61" s="426">
        <v>2022</v>
      </c>
      <c r="I61" s="460" t="s">
        <v>309</v>
      </c>
      <c r="J61" s="460" t="s">
        <v>309</v>
      </c>
      <c r="K61" s="460" t="s">
        <v>309</v>
      </c>
      <c r="L61" s="460" t="s">
        <v>309</v>
      </c>
      <c r="M61" s="460" t="s">
        <v>309</v>
      </c>
      <c r="N61" s="460" t="s">
        <v>309</v>
      </c>
      <c r="O61" s="408">
        <f>'Приложение 1.1'!AB61</f>
        <v>5.1899999999999995</v>
      </c>
      <c r="P61" s="408">
        <f t="shared" si="38"/>
        <v>5.1899999999999995</v>
      </c>
      <c r="Q61" s="408">
        <f t="shared" si="38"/>
        <v>5.1899999999999995</v>
      </c>
      <c r="R61" s="408">
        <f t="shared" si="38"/>
        <v>5.1899999999999995</v>
      </c>
      <c r="S61" s="465" t="s">
        <v>352</v>
      </c>
      <c r="T61" s="466" t="s">
        <v>351</v>
      </c>
      <c r="U61" s="465" t="s">
        <v>353</v>
      </c>
    </row>
    <row r="62" spans="1:21" s="8" customFormat="1" ht="35.1" customHeight="1" x14ac:dyDescent="0.25">
      <c r="A62" s="231" t="s">
        <v>225</v>
      </c>
      <c r="B62" s="66" t="s">
        <v>265</v>
      </c>
      <c r="C62" s="456" t="s">
        <v>108</v>
      </c>
      <c r="D62" s="456" t="s">
        <v>348</v>
      </c>
      <c r="E62" s="417"/>
      <c r="F62" s="417"/>
      <c r="G62" s="425">
        <v>2018</v>
      </c>
      <c r="H62" s="426">
        <v>2018</v>
      </c>
      <c r="I62" s="460" t="s">
        <v>309</v>
      </c>
      <c r="J62" s="460" t="s">
        <v>309</v>
      </c>
      <c r="K62" s="460" t="s">
        <v>309</v>
      </c>
      <c r="L62" s="460" t="s">
        <v>309</v>
      </c>
      <c r="M62" s="460" t="s">
        <v>309</v>
      </c>
      <c r="N62" s="460" t="s">
        <v>309</v>
      </c>
      <c r="O62" s="408">
        <f>'Приложение 1.1'!AB62</f>
        <v>2.3679999999999999</v>
      </c>
      <c r="P62" s="408">
        <f t="shared" si="38"/>
        <v>2.3679999999999999</v>
      </c>
      <c r="Q62" s="408">
        <f t="shared" si="38"/>
        <v>2.3679999999999999</v>
      </c>
      <c r="R62" s="408">
        <f t="shared" si="38"/>
        <v>2.3679999999999999</v>
      </c>
      <c r="S62" s="465" t="s">
        <v>352</v>
      </c>
      <c r="T62" s="466" t="s">
        <v>351</v>
      </c>
      <c r="U62" s="465" t="s">
        <v>353</v>
      </c>
    </row>
    <row r="63" spans="1:21" s="8" customFormat="1" ht="35.1" customHeight="1" x14ac:dyDescent="0.25">
      <c r="A63" s="231" t="s">
        <v>226</v>
      </c>
      <c r="B63" s="66" t="s">
        <v>266</v>
      </c>
      <c r="C63" s="456" t="s">
        <v>108</v>
      </c>
      <c r="D63" s="456" t="s">
        <v>348</v>
      </c>
      <c r="E63" s="417"/>
      <c r="F63" s="417"/>
      <c r="G63" s="425">
        <v>2018</v>
      </c>
      <c r="H63" s="426">
        <v>2018</v>
      </c>
      <c r="I63" s="460" t="s">
        <v>309</v>
      </c>
      <c r="J63" s="460" t="s">
        <v>309</v>
      </c>
      <c r="K63" s="460" t="s">
        <v>309</v>
      </c>
      <c r="L63" s="460" t="s">
        <v>309</v>
      </c>
      <c r="M63" s="460" t="s">
        <v>309</v>
      </c>
      <c r="N63" s="460" t="s">
        <v>309</v>
      </c>
      <c r="O63" s="408">
        <f>'Приложение 1.1'!AB63</f>
        <v>2.3679999999999999</v>
      </c>
      <c r="P63" s="408">
        <f t="shared" si="38"/>
        <v>2.3679999999999999</v>
      </c>
      <c r="Q63" s="408">
        <f t="shared" si="38"/>
        <v>2.3679999999999999</v>
      </c>
      <c r="R63" s="408">
        <f t="shared" si="38"/>
        <v>2.3679999999999999</v>
      </c>
      <c r="S63" s="465" t="s">
        <v>352</v>
      </c>
      <c r="T63" s="466" t="s">
        <v>351</v>
      </c>
      <c r="U63" s="465" t="s">
        <v>353</v>
      </c>
    </row>
    <row r="64" spans="1:21" s="8" customFormat="1" ht="35.1" customHeight="1" x14ac:dyDescent="0.25">
      <c r="A64" s="231" t="s">
        <v>227</v>
      </c>
      <c r="B64" s="66" t="s">
        <v>267</v>
      </c>
      <c r="C64" s="456" t="s">
        <v>108</v>
      </c>
      <c r="D64" s="456" t="s">
        <v>175</v>
      </c>
      <c r="E64" s="417"/>
      <c r="F64" s="417"/>
      <c r="G64" s="425">
        <v>2019</v>
      </c>
      <c r="H64" s="426">
        <v>2019</v>
      </c>
      <c r="I64" s="460" t="s">
        <v>309</v>
      </c>
      <c r="J64" s="460" t="s">
        <v>309</v>
      </c>
      <c r="K64" s="460" t="s">
        <v>309</v>
      </c>
      <c r="L64" s="460" t="s">
        <v>309</v>
      </c>
      <c r="M64" s="460" t="s">
        <v>309</v>
      </c>
      <c r="N64" s="460" t="s">
        <v>309</v>
      </c>
      <c r="O64" s="408">
        <f>'Приложение 1.1'!AB64</f>
        <v>2.4700000000000002</v>
      </c>
      <c r="P64" s="408">
        <f t="shared" si="38"/>
        <v>2.4700000000000002</v>
      </c>
      <c r="Q64" s="408">
        <f t="shared" si="38"/>
        <v>2.4700000000000002</v>
      </c>
      <c r="R64" s="408">
        <f t="shared" si="38"/>
        <v>2.4700000000000002</v>
      </c>
      <c r="S64" s="465" t="s">
        <v>352</v>
      </c>
      <c r="T64" s="466" t="s">
        <v>351</v>
      </c>
      <c r="U64" s="465" t="s">
        <v>353</v>
      </c>
    </row>
    <row r="65" spans="1:21" s="8" customFormat="1" ht="35.1" customHeight="1" x14ac:dyDescent="0.25">
      <c r="A65" s="231" t="s">
        <v>228</v>
      </c>
      <c r="B65" s="66" t="s">
        <v>268</v>
      </c>
      <c r="C65" s="456" t="s">
        <v>108</v>
      </c>
      <c r="D65" s="456" t="s">
        <v>348</v>
      </c>
      <c r="E65" s="417"/>
      <c r="F65" s="417"/>
      <c r="G65" s="425">
        <v>2018</v>
      </c>
      <c r="H65" s="426">
        <v>2018</v>
      </c>
      <c r="I65" s="460" t="s">
        <v>309</v>
      </c>
      <c r="J65" s="460" t="s">
        <v>309</v>
      </c>
      <c r="K65" s="460" t="s">
        <v>309</v>
      </c>
      <c r="L65" s="460" t="s">
        <v>309</v>
      </c>
      <c r="M65" s="460" t="s">
        <v>309</v>
      </c>
      <c r="N65" s="460" t="s">
        <v>309</v>
      </c>
      <c r="O65" s="408">
        <f>'Приложение 1.1'!AB65</f>
        <v>2.4369999999999998</v>
      </c>
      <c r="P65" s="408">
        <f t="shared" si="38"/>
        <v>2.4369999999999998</v>
      </c>
      <c r="Q65" s="408">
        <f t="shared" si="38"/>
        <v>2.4369999999999998</v>
      </c>
      <c r="R65" s="408">
        <f t="shared" si="38"/>
        <v>2.4369999999999998</v>
      </c>
      <c r="S65" s="465" t="s">
        <v>352</v>
      </c>
      <c r="T65" s="466" t="s">
        <v>351</v>
      </c>
      <c r="U65" s="465" t="s">
        <v>353</v>
      </c>
    </row>
    <row r="66" spans="1:21" s="8" customFormat="1" ht="35.1" customHeight="1" x14ac:dyDescent="0.25">
      <c r="A66" s="231" t="s">
        <v>229</v>
      </c>
      <c r="B66" s="66" t="s">
        <v>269</v>
      </c>
      <c r="C66" s="456" t="s">
        <v>108</v>
      </c>
      <c r="D66" s="456" t="s">
        <v>175</v>
      </c>
      <c r="E66" s="417"/>
      <c r="F66" s="417"/>
      <c r="G66" s="425">
        <v>2019</v>
      </c>
      <c r="H66" s="426">
        <v>2019</v>
      </c>
      <c r="I66" s="460" t="s">
        <v>309</v>
      </c>
      <c r="J66" s="460" t="s">
        <v>309</v>
      </c>
      <c r="K66" s="460" t="s">
        <v>309</v>
      </c>
      <c r="L66" s="460" t="s">
        <v>309</v>
      </c>
      <c r="M66" s="460" t="s">
        <v>309</v>
      </c>
      <c r="N66" s="460" t="s">
        <v>309</v>
      </c>
      <c r="O66" s="408">
        <f>'Приложение 1.1'!AB66</f>
        <v>1.647</v>
      </c>
      <c r="P66" s="408">
        <f t="shared" si="38"/>
        <v>1.647</v>
      </c>
      <c r="Q66" s="408">
        <f t="shared" si="38"/>
        <v>1.647</v>
      </c>
      <c r="R66" s="408">
        <f t="shared" si="38"/>
        <v>1.647</v>
      </c>
      <c r="S66" s="465" t="s">
        <v>352</v>
      </c>
      <c r="T66" s="466" t="s">
        <v>351</v>
      </c>
      <c r="U66" s="465" t="s">
        <v>353</v>
      </c>
    </row>
    <row r="67" spans="1:21" s="8" customFormat="1" ht="35.1" customHeight="1" x14ac:dyDescent="0.25">
      <c r="A67" s="231" t="s">
        <v>230</v>
      </c>
      <c r="B67" s="66" t="s">
        <v>270</v>
      </c>
      <c r="C67" s="456" t="s">
        <v>108</v>
      </c>
      <c r="D67" s="456" t="s">
        <v>175</v>
      </c>
      <c r="E67" s="397">
        <v>0.8</v>
      </c>
      <c r="F67" s="417"/>
      <c r="G67" s="425">
        <v>2020</v>
      </c>
      <c r="H67" s="426">
        <v>2020</v>
      </c>
      <c r="I67" s="460" t="s">
        <v>309</v>
      </c>
      <c r="J67" s="460" t="s">
        <v>309</v>
      </c>
      <c r="K67" s="460" t="s">
        <v>309</v>
      </c>
      <c r="L67" s="460" t="s">
        <v>309</v>
      </c>
      <c r="M67" s="460" t="s">
        <v>309</v>
      </c>
      <c r="N67" s="460" t="s">
        <v>309</v>
      </c>
      <c r="O67" s="408">
        <f>'Приложение 1.1'!AB67</f>
        <v>1.1830000000000001</v>
      </c>
      <c r="P67" s="408">
        <f t="shared" si="38"/>
        <v>1.1830000000000001</v>
      </c>
      <c r="Q67" s="408">
        <f t="shared" si="38"/>
        <v>1.1830000000000001</v>
      </c>
      <c r="R67" s="408">
        <f t="shared" si="38"/>
        <v>1.1830000000000001</v>
      </c>
      <c r="S67" s="465" t="s">
        <v>352</v>
      </c>
      <c r="T67" s="466" t="s">
        <v>351</v>
      </c>
      <c r="U67" s="465" t="s">
        <v>353</v>
      </c>
    </row>
    <row r="68" spans="1:21" s="8" customFormat="1" ht="35.1" customHeight="1" x14ac:dyDescent="0.25">
      <c r="A68" s="231" t="s">
        <v>231</v>
      </c>
      <c r="B68" s="66" t="s">
        <v>271</v>
      </c>
      <c r="C68" s="456" t="s">
        <v>108</v>
      </c>
      <c r="D68" s="456" t="s">
        <v>175</v>
      </c>
      <c r="E68" s="397">
        <v>0.8</v>
      </c>
      <c r="F68" s="417"/>
      <c r="G68" s="425">
        <v>2020</v>
      </c>
      <c r="H68" s="426">
        <v>2020</v>
      </c>
      <c r="I68" s="460" t="s">
        <v>309</v>
      </c>
      <c r="J68" s="460" t="s">
        <v>309</v>
      </c>
      <c r="K68" s="460" t="s">
        <v>309</v>
      </c>
      <c r="L68" s="460" t="s">
        <v>309</v>
      </c>
      <c r="M68" s="460" t="s">
        <v>309</v>
      </c>
      <c r="N68" s="460" t="s">
        <v>309</v>
      </c>
      <c r="O68" s="408">
        <f>'Приложение 1.1'!AB68</f>
        <v>1.1830000000000001</v>
      </c>
      <c r="P68" s="408">
        <f t="shared" si="38"/>
        <v>1.1830000000000001</v>
      </c>
      <c r="Q68" s="408">
        <f t="shared" si="38"/>
        <v>1.1830000000000001</v>
      </c>
      <c r="R68" s="408">
        <f t="shared" si="38"/>
        <v>1.1830000000000001</v>
      </c>
      <c r="S68" s="465" t="s">
        <v>352</v>
      </c>
      <c r="T68" s="466" t="s">
        <v>351</v>
      </c>
      <c r="U68" s="465" t="s">
        <v>353</v>
      </c>
    </row>
    <row r="69" spans="1:21" s="8" customFormat="1" ht="35.1" customHeight="1" x14ac:dyDescent="0.25">
      <c r="A69" s="231" t="s">
        <v>113</v>
      </c>
      <c r="B69" s="66" t="s">
        <v>272</v>
      </c>
      <c r="C69" s="456" t="s">
        <v>108</v>
      </c>
      <c r="D69" s="456" t="s">
        <v>348</v>
      </c>
      <c r="E69" s="397">
        <v>0.8</v>
      </c>
      <c r="F69" s="417"/>
      <c r="G69" s="425">
        <v>2019</v>
      </c>
      <c r="H69" s="426">
        <v>2019</v>
      </c>
      <c r="I69" s="460" t="s">
        <v>309</v>
      </c>
      <c r="J69" s="460" t="s">
        <v>309</v>
      </c>
      <c r="K69" s="460" t="s">
        <v>309</v>
      </c>
      <c r="L69" s="460" t="s">
        <v>309</v>
      </c>
      <c r="M69" s="460" t="s">
        <v>309</v>
      </c>
      <c r="N69" s="460" t="s">
        <v>309</v>
      </c>
      <c r="O69" s="408">
        <f>'Приложение 1.1'!AB69</f>
        <v>1.1259999999999999</v>
      </c>
      <c r="P69" s="408">
        <f t="shared" si="38"/>
        <v>1.1259999999999999</v>
      </c>
      <c r="Q69" s="408">
        <f t="shared" si="38"/>
        <v>1.1259999999999999</v>
      </c>
      <c r="R69" s="408">
        <f t="shared" si="38"/>
        <v>1.1259999999999999</v>
      </c>
      <c r="S69" s="465" t="s">
        <v>352</v>
      </c>
      <c r="T69" s="466" t="s">
        <v>351</v>
      </c>
      <c r="U69" s="465" t="s">
        <v>353</v>
      </c>
    </row>
    <row r="70" spans="1:21" s="8" customFormat="1" ht="35.1" customHeight="1" x14ac:dyDescent="0.25">
      <c r="A70" s="231" t="s">
        <v>114</v>
      </c>
      <c r="B70" s="66" t="s">
        <v>273</v>
      </c>
      <c r="C70" s="456" t="s">
        <v>108</v>
      </c>
      <c r="D70" s="456" t="s">
        <v>348</v>
      </c>
      <c r="E70" s="397">
        <v>0.4</v>
      </c>
      <c r="F70" s="417"/>
      <c r="G70" s="425">
        <v>2020</v>
      </c>
      <c r="H70" s="426">
        <v>2020</v>
      </c>
      <c r="I70" s="460" t="s">
        <v>309</v>
      </c>
      <c r="J70" s="460" t="s">
        <v>309</v>
      </c>
      <c r="K70" s="460" t="s">
        <v>309</v>
      </c>
      <c r="L70" s="460" t="s">
        <v>309</v>
      </c>
      <c r="M70" s="460" t="s">
        <v>309</v>
      </c>
      <c r="N70" s="460" t="s">
        <v>309</v>
      </c>
      <c r="O70" s="408">
        <f>'Приложение 1.1'!AB70</f>
        <v>0.59099999999999997</v>
      </c>
      <c r="P70" s="408">
        <f t="shared" si="38"/>
        <v>0.59099999999999997</v>
      </c>
      <c r="Q70" s="408">
        <f t="shared" si="38"/>
        <v>0.59099999999999997</v>
      </c>
      <c r="R70" s="408">
        <f t="shared" si="38"/>
        <v>0.59099999999999997</v>
      </c>
      <c r="S70" s="465" t="s">
        <v>352</v>
      </c>
      <c r="T70" s="466" t="s">
        <v>351</v>
      </c>
      <c r="U70" s="465" t="s">
        <v>353</v>
      </c>
    </row>
    <row r="71" spans="1:21" s="8" customFormat="1" ht="35.1" customHeight="1" x14ac:dyDescent="0.25">
      <c r="A71" s="231" t="s">
        <v>115</v>
      </c>
      <c r="B71" s="66" t="s">
        <v>274</v>
      </c>
      <c r="C71" s="456" t="s">
        <v>108</v>
      </c>
      <c r="D71" s="456" t="s">
        <v>348</v>
      </c>
      <c r="E71" s="397">
        <v>1.26</v>
      </c>
      <c r="F71" s="417"/>
      <c r="G71" s="425">
        <v>2020</v>
      </c>
      <c r="H71" s="426">
        <v>2020</v>
      </c>
      <c r="I71" s="460" t="s">
        <v>309</v>
      </c>
      <c r="J71" s="460" t="s">
        <v>309</v>
      </c>
      <c r="K71" s="460" t="s">
        <v>309</v>
      </c>
      <c r="L71" s="460" t="s">
        <v>309</v>
      </c>
      <c r="M71" s="460" t="s">
        <v>309</v>
      </c>
      <c r="N71" s="460" t="s">
        <v>309</v>
      </c>
      <c r="O71" s="408">
        <f>'Приложение 1.1'!AB71</f>
        <v>1.706</v>
      </c>
      <c r="P71" s="408">
        <f t="shared" si="38"/>
        <v>1.706</v>
      </c>
      <c r="Q71" s="408">
        <f t="shared" si="38"/>
        <v>1.706</v>
      </c>
      <c r="R71" s="408">
        <f t="shared" si="38"/>
        <v>1.706</v>
      </c>
      <c r="S71" s="465" t="s">
        <v>352</v>
      </c>
      <c r="T71" s="466" t="s">
        <v>351</v>
      </c>
      <c r="U71" s="465" t="s">
        <v>353</v>
      </c>
    </row>
    <row r="72" spans="1:21" s="8" customFormat="1" ht="35.1" customHeight="1" x14ac:dyDescent="0.25">
      <c r="A72" s="231" t="s">
        <v>116</v>
      </c>
      <c r="B72" s="66" t="s">
        <v>253</v>
      </c>
      <c r="C72" s="456" t="s">
        <v>108</v>
      </c>
      <c r="D72" s="456" t="s">
        <v>175</v>
      </c>
      <c r="E72" s="397">
        <v>0.4</v>
      </c>
      <c r="F72" s="417"/>
      <c r="G72" s="425">
        <v>2020</v>
      </c>
      <c r="H72" s="426">
        <v>2020</v>
      </c>
      <c r="I72" s="460" t="s">
        <v>309</v>
      </c>
      <c r="J72" s="460" t="s">
        <v>309</v>
      </c>
      <c r="K72" s="460" t="s">
        <v>309</v>
      </c>
      <c r="L72" s="460" t="s">
        <v>309</v>
      </c>
      <c r="M72" s="460" t="s">
        <v>309</v>
      </c>
      <c r="N72" s="460" t="s">
        <v>309</v>
      </c>
      <c r="O72" s="408">
        <f>'Приложение 1.1'!AB72</f>
        <v>0.59099999999999997</v>
      </c>
      <c r="P72" s="408">
        <f t="shared" si="38"/>
        <v>0.59099999999999997</v>
      </c>
      <c r="Q72" s="408">
        <f t="shared" si="38"/>
        <v>0.59099999999999997</v>
      </c>
      <c r="R72" s="408">
        <f t="shared" si="38"/>
        <v>0.59099999999999997</v>
      </c>
      <c r="S72" s="465" t="s">
        <v>352</v>
      </c>
      <c r="T72" s="466" t="s">
        <v>351</v>
      </c>
      <c r="U72" s="465" t="s">
        <v>353</v>
      </c>
    </row>
    <row r="73" spans="1:21" s="8" customFormat="1" ht="35.1" customHeight="1" x14ac:dyDescent="0.25">
      <c r="A73" s="231" t="s">
        <v>117</v>
      </c>
      <c r="B73" s="66" t="s">
        <v>275</v>
      </c>
      <c r="C73" s="456" t="s">
        <v>108</v>
      </c>
      <c r="D73" s="456" t="s">
        <v>348</v>
      </c>
      <c r="E73" s="397">
        <v>0.8</v>
      </c>
      <c r="F73" s="417"/>
      <c r="G73" s="425">
        <v>2020</v>
      </c>
      <c r="H73" s="426">
        <v>2020</v>
      </c>
      <c r="I73" s="460" t="s">
        <v>309</v>
      </c>
      <c r="J73" s="460" t="s">
        <v>309</v>
      </c>
      <c r="K73" s="460" t="s">
        <v>309</v>
      </c>
      <c r="L73" s="460" t="s">
        <v>309</v>
      </c>
      <c r="M73" s="460" t="s">
        <v>309</v>
      </c>
      <c r="N73" s="460" t="s">
        <v>309</v>
      </c>
      <c r="O73" s="408">
        <f>'Приложение 1.1'!AB73</f>
        <v>1.1830000000000001</v>
      </c>
      <c r="P73" s="408">
        <f t="shared" si="38"/>
        <v>1.1830000000000001</v>
      </c>
      <c r="Q73" s="408">
        <f t="shared" si="38"/>
        <v>1.1830000000000001</v>
      </c>
      <c r="R73" s="408">
        <f t="shared" si="38"/>
        <v>1.1830000000000001</v>
      </c>
      <c r="S73" s="465" t="s">
        <v>352</v>
      </c>
      <c r="T73" s="466" t="s">
        <v>351</v>
      </c>
      <c r="U73" s="465" t="s">
        <v>353</v>
      </c>
    </row>
    <row r="74" spans="1:21" s="8" customFormat="1" ht="35.1" customHeight="1" x14ac:dyDescent="0.25">
      <c r="A74" s="231" t="s">
        <v>118</v>
      </c>
      <c r="B74" s="66" t="s">
        <v>276</v>
      </c>
      <c r="C74" s="456" t="s">
        <v>108</v>
      </c>
      <c r="D74" s="456" t="s">
        <v>348</v>
      </c>
      <c r="E74" s="397">
        <v>0.8</v>
      </c>
      <c r="F74" s="417"/>
      <c r="G74" s="425">
        <v>2020</v>
      </c>
      <c r="H74" s="426">
        <v>2020</v>
      </c>
      <c r="I74" s="460" t="s">
        <v>309</v>
      </c>
      <c r="J74" s="460" t="s">
        <v>309</v>
      </c>
      <c r="K74" s="460" t="s">
        <v>309</v>
      </c>
      <c r="L74" s="460" t="s">
        <v>309</v>
      </c>
      <c r="M74" s="460" t="s">
        <v>309</v>
      </c>
      <c r="N74" s="460" t="s">
        <v>309</v>
      </c>
      <c r="O74" s="408">
        <f>'Приложение 1.1'!AB74</f>
        <v>1.1830000000000001</v>
      </c>
      <c r="P74" s="408">
        <f t="shared" ref="P74:R89" si="39">O74</f>
        <v>1.1830000000000001</v>
      </c>
      <c r="Q74" s="408">
        <f t="shared" si="39"/>
        <v>1.1830000000000001</v>
      </c>
      <c r="R74" s="408">
        <f t="shared" si="39"/>
        <v>1.1830000000000001</v>
      </c>
      <c r="S74" s="465" t="s">
        <v>352</v>
      </c>
      <c r="T74" s="466" t="s">
        <v>351</v>
      </c>
      <c r="U74" s="465" t="s">
        <v>353</v>
      </c>
    </row>
    <row r="75" spans="1:21" s="8" customFormat="1" ht="35.1" customHeight="1" x14ac:dyDescent="0.25">
      <c r="A75" s="231" t="s">
        <v>119</v>
      </c>
      <c r="B75" s="66" t="s">
        <v>277</v>
      </c>
      <c r="C75" s="456" t="s">
        <v>108</v>
      </c>
      <c r="D75" s="456" t="s">
        <v>348</v>
      </c>
      <c r="E75" s="397">
        <v>0.63</v>
      </c>
      <c r="F75" s="417"/>
      <c r="G75" s="425">
        <v>2021</v>
      </c>
      <c r="H75" s="426">
        <v>2021</v>
      </c>
      <c r="I75" s="460" t="s">
        <v>309</v>
      </c>
      <c r="J75" s="460" t="s">
        <v>309</v>
      </c>
      <c r="K75" s="460" t="s">
        <v>309</v>
      </c>
      <c r="L75" s="460" t="s">
        <v>309</v>
      </c>
      <c r="M75" s="460" t="s">
        <v>309</v>
      </c>
      <c r="N75" s="460" t="s">
        <v>309</v>
      </c>
      <c r="O75" s="408">
        <f>'Приложение 1.1'!AB75</f>
        <v>0.90300000000000002</v>
      </c>
      <c r="P75" s="408">
        <f t="shared" si="39"/>
        <v>0.90300000000000002</v>
      </c>
      <c r="Q75" s="408">
        <f t="shared" si="39"/>
        <v>0.90300000000000002</v>
      </c>
      <c r="R75" s="408">
        <f t="shared" si="39"/>
        <v>0.90300000000000002</v>
      </c>
      <c r="S75" s="465" t="s">
        <v>352</v>
      </c>
      <c r="T75" s="466" t="s">
        <v>351</v>
      </c>
      <c r="U75" s="465" t="s">
        <v>353</v>
      </c>
    </row>
    <row r="76" spans="1:21" s="8" customFormat="1" ht="35.1" customHeight="1" x14ac:dyDescent="0.25">
      <c r="A76" s="231" t="s">
        <v>120</v>
      </c>
      <c r="B76" s="66" t="s">
        <v>361</v>
      </c>
      <c r="C76" s="456" t="s">
        <v>108</v>
      </c>
      <c r="D76" s="456" t="s">
        <v>175</v>
      </c>
      <c r="E76" s="397">
        <v>0.8</v>
      </c>
      <c r="F76" s="417"/>
      <c r="G76" s="425">
        <v>2020</v>
      </c>
      <c r="H76" s="426">
        <v>2020</v>
      </c>
      <c r="I76" s="460" t="s">
        <v>309</v>
      </c>
      <c r="J76" s="460" t="s">
        <v>309</v>
      </c>
      <c r="K76" s="460" t="s">
        <v>309</v>
      </c>
      <c r="L76" s="460" t="s">
        <v>309</v>
      </c>
      <c r="M76" s="460" t="s">
        <v>309</v>
      </c>
      <c r="N76" s="460" t="s">
        <v>309</v>
      </c>
      <c r="O76" s="408">
        <f>'Приложение 1.1'!AB76</f>
        <v>1.1830000000000001</v>
      </c>
      <c r="P76" s="408">
        <f t="shared" si="39"/>
        <v>1.1830000000000001</v>
      </c>
      <c r="Q76" s="408">
        <f t="shared" si="39"/>
        <v>1.1830000000000001</v>
      </c>
      <c r="R76" s="408">
        <f t="shared" si="39"/>
        <v>1.1830000000000001</v>
      </c>
      <c r="S76" s="465" t="s">
        <v>352</v>
      </c>
      <c r="T76" s="466" t="s">
        <v>351</v>
      </c>
      <c r="U76" s="465" t="s">
        <v>353</v>
      </c>
    </row>
    <row r="77" spans="1:21" s="8" customFormat="1" ht="35.1" customHeight="1" x14ac:dyDescent="0.25">
      <c r="A77" s="231" t="s">
        <v>121</v>
      </c>
      <c r="B77" s="66" t="s">
        <v>278</v>
      </c>
      <c r="C77" s="456" t="s">
        <v>108</v>
      </c>
      <c r="D77" s="456" t="s">
        <v>175</v>
      </c>
      <c r="E77" s="397">
        <v>0.8</v>
      </c>
      <c r="F77" s="417"/>
      <c r="G77" s="425">
        <v>2020</v>
      </c>
      <c r="H77" s="426">
        <v>2020</v>
      </c>
      <c r="I77" s="460" t="s">
        <v>309</v>
      </c>
      <c r="J77" s="460" t="s">
        <v>309</v>
      </c>
      <c r="K77" s="460" t="s">
        <v>309</v>
      </c>
      <c r="L77" s="460" t="s">
        <v>309</v>
      </c>
      <c r="M77" s="460" t="s">
        <v>309</v>
      </c>
      <c r="N77" s="460" t="s">
        <v>309</v>
      </c>
      <c r="O77" s="408">
        <f>'Приложение 1.1'!AB77</f>
        <v>1.1830000000000001</v>
      </c>
      <c r="P77" s="408">
        <f t="shared" si="39"/>
        <v>1.1830000000000001</v>
      </c>
      <c r="Q77" s="408">
        <f t="shared" si="39"/>
        <v>1.1830000000000001</v>
      </c>
      <c r="R77" s="408">
        <f t="shared" si="39"/>
        <v>1.1830000000000001</v>
      </c>
      <c r="S77" s="465" t="s">
        <v>352</v>
      </c>
      <c r="T77" s="466" t="s">
        <v>351</v>
      </c>
      <c r="U77" s="465" t="s">
        <v>353</v>
      </c>
    </row>
    <row r="78" spans="1:21" s="8" customFormat="1" ht="35.1" customHeight="1" x14ac:dyDescent="0.25">
      <c r="A78" s="231" t="s">
        <v>122</v>
      </c>
      <c r="B78" s="66" t="s">
        <v>279</v>
      </c>
      <c r="C78" s="456" t="s">
        <v>108</v>
      </c>
      <c r="D78" s="456" t="s">
        <v>175</v>
      </c>
      <c r="E78" s="397">
        <v>0.4</v>
      </c>
      <c r="F78" s="417"/>
      <c r="G78" s="425">
        <v>2020</v>
      </c>
      <c r="H78" s="426">
        <v>2020</v>
      </c>
      <c r="I78" s="460" t="s">
        <v>309</v>
      </c>
      <c r="J78" s="460" t="s">
        <v>309</v>
      </c>
      <c r="K78" s="460" t="s">
        <v>309</v>
      </c>
      <c r="L78" s="460" t="s">
        <v>309</v>
      </c>
      <c r="M78" s="460" t="s">
        <v>309</v>
      </c>
      <c r="N78" s="460" t="s">
        <v>309</v>
      </c>
      <c r="O78" s="408">
        <f>'Приложение 1.1'!AB78</f>
        <v>0.59099999999999997</v>
      </c>
      <c r="P78" s="408">
        <f t="shared" si="39"/>
        <v>0.59099999999999997</v>
      </c>
      <c r="Q78" s="408">
        <f t="shared" si="39"/>
        <v>0.59099999999999997</v>
      </c>
      <c r="R78" s="408">
        <f t="shared" si="39"/>
        <v>0.59099999999999997</v>
      </c>
      <c r="S78" s="465" t="s">
        <v>352</v>
      </c>
      <c r="T78" s="466" t="s">
        <v>351</v>
      </c>
      <c r="U78" s="465" t="s">
        <v>353</v>
      </c>
    </row>
    <row r="79" spans="1:21" s="8" customFormat="1" ht="35.1" customHeight="1" x14ac:dyDescent="0.25">
      <c r="A79" s="231" t="s">
        <v>123</v>
      </c>
      <c r="B79" s="66" t="s">
        <v>280</v>
      </c>
      <c r="C79" s="456" t="s">
        <v>108</v>
      </c>
      <c r="D79" s="456" t="s">
        <v>348</v>
      </c>
      <c r="E79" s="397">
        <v>0.8</v>
      </c>
      <c r="F79" s="417"/>
      <c r="G79" s="425">
        <v>2020</v>
      </c>
      <c r="H79" s="426">
        <v>2020</v>
      </c>
      <c r="I79" s="460" t="s">
        <v>309</v>
      </c>
      <c r="J79" s="460" t="s">
        <v>309</v>
      </c>
      <c r="K79" s="460" t="s">
        <v>309</v>
      </c>
      <c r="L79" s="460" t="s">
        <v>309</v>
      </c>
      <c r="M79" s="460" t="s">
        <v>309</v>
      </c>
      <c r="N79" s="460" t="s">
        <v>309</v>
      </c>
      <c r="O79" s="408">
        <f>'Приложение 1.1'!AB79</f>
        <v>1.1830000000000001</v>
      </c>
      <c r="P79" s="408">
        <f t="shared" si="39"/>
        <v>1.1830000000000001</v>
      </c>
      <c r="Q79" s="408">
        <f t="shared" si="39"/>
        <v>1.1830000000000001</v>
      </c>
      <c r="R79" s="408">
        <f t="shared" si="39"/>
        <v>1.1830000000000001</v>
      </c>
      <c r="S79" s="465" t="s">
        <v>352</v>
      </c>
      <c r="T79" s="466" t="s">
        <v>351</v>
      </c>
      <c r="U79" s="465" t="s">
        <v>353</v>
      </c>
    </row>
    <row r="80" spans="1:21" s="8" customFormat="1" ht="35.1" customHeight="1" x14ac:dyDescent="0.25">
      <c r="A80" s="231" t="s">
        <v>124</v>
      </c>
      <c r="B80" s="66" t="s">
        <v>281</v>
      </c>
      <c r="C80" s="456" t="s">
        <v>108</v>
      </c>
      <c r="D80" s="456" t="s">
        <v>348</v>
      </c>
      <c r="E80" s="397">
        <v>0.8</v>
      </c>
      <c r="F80" s="417"/>
      <c r="G80" s="425">
        <v>2019</v>
      </c>
      <c r="H80" s="426">
        <v>2019</v>
      </c>
      <c r="I80" s="460" t="s">
        <v>309</v>
      </c>
      <c r="J80" s="460" t="s">
        <v>309</v>
      </c>
      <c r="K80" s="460" t="s">
        <v>309</v>
      </c>
      <c r="L80" s="460" t="s">
        <v>309</v>
      </c>
      <c r="M80" s="460" t="s">
        <v>309</v>
      </c>
      <c r="N80" s="460" t="s">
        <v>309</v>
      </c>
      <c r="O80" s="408">
        <f>'Приложение 1.1'!AB80</f>
        <v>1.1259999999999999</v>
      </c>
      <c r="P80" s="408">
        <f t="shared" si="39"/>
        <v>1.1259999999999999</v>
      </c>
      <c r="Q80" s="408">
        <f t="shared" si="39"/>
        <v>1.1259999999999999</v>
      </c>
      <c r="R80" s="408">
        <f t="shared" si="39"/>
        <v>1.1259999999999999</v>
      </c>
      <c r="S80" s="465" t="s">
        <v>352</v>
      </c>
      <c r="T80" s="466" t="s">
        <v>351</v>
      </c>
      <c r="U80" s="465" t="s">
        <v>353</v>
      </c>
    </row>
    <row r="81" spans="1:21" s="8" customFormat="1" ht="35.1" customHeight="1" x14ac:dyDescent="0.25">
      <c r="A81" s="231" t="s">
        <v>232</v>
      </c>
      <c r="B81" s="261" t="s">
        <v>362</v>
      </c>
      <c r="C81" s="456" t="s">
        <v>108</v>
      </c>
      <c r="D81" s="456" t="s">
        <v>348</v>
      </c>
      <c r="E81" s="397">
        <v>0.4</v>
      </c>
      <c r="F81" s="417"/>
      <c r="G81" s="425">
        <v>2019</v>
      </c>
      <c r="H81" s="426">
        <v>2019</v>
      </c>
      <c r="I81" s="460" t="s">
        <v>309</v>
      </c>
      <c r="J81" s="460" t="s">
        <v>309</v>
      </c>
      <c r="K81" s="460" t="s">
        <v>309</v>
      </c>
      <c r="L81" s="460" t="s">
        <v>309</v>
      </c>
      <c r="M81" s="460" t="s">
        <v>309</v>
      </c>
      <c r="N81" s="460" t="s">
        <v>309</v>
      </c>
      <c r="O81" s="408">
        <f>'Приложение 1.1'!AB81</f>
        <v>0.56299999999999994</v>
      </c>
      <c r="P81" s="408">
        <f t="shared" si="39"/>
        <v>0.56299999999999994</v>
      </c>
      <c r="Q81" s="408">
        <f t="shared" si="39"/>
        <v>0.56299999999999994</v>
      </c>
      <c r="R81" s="408">
        <f t="shared" si="39"/>
        <v>0.56299999999999994</v>
      </c>
      <c r="S81" s="465" t="s">
        <v>352</v>
      </c>
      <c r="T81" s="466" t="s">
        <v>351</v>
      </c>
      <c r="U81" s="465" t="s">
        <v>353</v>
      </c>
    </row>
    <row r="82" spans="1:21" s="8" customFormat="1" ht="35.1" customHeight="1" x14ac:dyDescent="0.25">
      <c r="A82" s="231" t="s">
        <v>233</v>
      </c>
      <c r="B82" s="261" t="s">
        <v>363</v>
      </c>
      <c r="C82" s="456" t="s">
        <v>108</v>
      </c>
      <c r="D82" s="456" t="s">
        <v>348</v>
      </c>
      <c r="E82" s="397">
        <v>0.8</v>
      </c>
      <c r="F82" s="417"/>
      <c r="G82" s="425">
        <v>2019</v>
      </c>
      <c r="H82" s="426">
        <v>2019</v>
      </c>
      <c r="I82" s="460" t="s">
        <v>309</v>
      </c>
      <c r="J82" s="460" t="s">
        <v>309</v>
      </c>
      <c r="K82" s="460" t="s">
        <v>309</v>
      </c>
      <c r="L82" s="460" t="s">
        <v>309</v>
      </c>
      <c r="M82" s="460" t="s">
        <v>309</v>
      </c>
      <c r="N82" s="460" t="s">
        <v>309</v>
      </c>
      <c r="O82" s="408">
        <f>'Приложение 1.1'!AB82</f>
        <v>1.1259999999999999</v>
      </c>
      <c r="P82" s="408">
        <f t="shared" si="39"/>
        <v>1.1259999999999999</v>
      </c>
      <c r="Q82" s="408">
        <f t="shared" si="39"/>
        <v>1.1259999999999999</v>
      </c>
      <c r="R82" s="408">
        <f t="shared" si="39"/>
        <v>1.1259999999999999</v>
      </c>
      <c r="S82" s="465" t="s">
        <v>352</v>
      </c>
      <c r="T82" s="466" t="s">
        <v>351</v>
      </c>
      <c r="U82" s="465" t="s">
        <v>353</v>
      </c>
    </row>
    <row r="83" spans="1:21" s="8" customFormat="1" ht="35.1" customHeight="1" x14ac:dyDescent="0.25">
      <c r="A83" s="231" t="s">
        <v>234</v>
      </c>
      <c r="B83" s="261" t="s">
        <v>364</v>
      </c>
      <c r="C83" s="456" t="s">
        <v>108</v>
      </c>
      <c r="D83" s="456" t="s">
        <v>175</v>
      </c>
      <c r="E83" s="397">
        <v>0.4</v>
      </c>
      <c r="F83" s="417"/>
      <c r="G83" s="425">
        <v>2019</v>
      </c>
      <c r="H83" s="426">
        <v>2019</v>
      </c>
      <c r="I83" s="460" t="s">
        <v>309</v>
      </c>
      <c r="J83" s="460" t="s">
        <v>309</v>
      </c>
      <c r="K83" s="460" t="s">
        <v>309</v>
      </c>
      <c r="L83" s="460" t="s">
        <v>309</v>
      </c>
      <c r="M83" s="460" t="s">
        <v>309</v>
      </c>
      <c r="N83" s="460" t="s">
        <v>309</v>
      </c>
      <c r="O83" s="408">
        <f>'Приложение 1.1'!AB83</f>
        <v>0.56299999999999994</v>
      </c>
      <c r="P83" s="408">
        <f t="shared" si="39"/>
        <v>0.56299999999999994</v>
      </c>
      <c r="Q83" s="408">
        <f t="shared" si="39"/>
        <v>0.56299999999999994</v>
      </c>
      <c r="R83" s="408">
        <f t="shared" si="39"/>
        <v>0.56299999999999994</v>
      </c>
      <c r="S83" s="465" t="s">
        <v>352</v>
      </c>
      <c r="T83" s="466" t="s">
        <v>351</v>
      </c>
      <c r="U83" s="465" t="s">
        <v>353</v>
      </c>
    </row>
    <row r="84" spans="1:21" s="8" customFormat="1" ht="35.1" customHeight="1" x14ac:dyDescent="0.25">
      <c r="A84" s="231" t="s">
        <v>235</v>
      </c>
      <c r="B84" s="66" t="s">
        <v>365</v>
      </c>
      <c r="C84" s="456" t="s">
        <v>108</v>
      </c>
      <c r="D84" s="456" t="s">
        <v>348</v>
      </c>
      <c r="E84" s="397">
        <v>1.26</v>
      </c>
      <c r="F84" s="417"/>
      <c r="G84" s="425">
        <v>2019</v>
      </c>
      <c r="H84" s="426">
        <v>2019</v>
      </c>
      <c r="I84" s="460" t="s">
        <v>309</v>
      </c>
      <c r="J84" s="460" t="s">
        <v>309</v>
      </c>
      <c r="K84" s="460" t="s">
        <v>309</v>
      </c>
      <c r="L84" s="460" t="s">
        <v>309</v>
      </c>
      <c r="M84" s="460" t="s">
        <v>309</v>
      </c>
      <c r="N84" s="460" t="s">
        <v>309</v>
      </c>
      <c r="O84" s="408">
        <f>'Приложение 1.1'!AB84</f>
        <v>1.1259999999999999</v>
      </c>
      <c r="P84" s="408">
        <f t="shared" si="39"/>
        <v>1.1259999999999999</v>
      </c>
      <c r="Q84" s="408">
        <f t="shared" si="39"/>
        <v>1.1259999999999999</v>
      </c>
      <c r="R84" s="408">
        <f t="shared" si="39"/>
        <v>1.1259999999999999</v>
      </c>
      <c r="S84" s="465" t="s">
        <v>352</v>
      </c>
      <c r="T84" s="466" t="s">
        <v>351</v>
      </c>
      <c r="U84" s="465" t="s">
        <v>353</v>
      </c>
    </row>
    <row r="85" spans="1:21" s="8" customFormat="1" ht="35.1" customHeight="1" x14ac:dyDescent="0.25">
      <c r="A85" s="231" t="s">
        <v>236</v>
      </c>
      <c r="B85" s="66" t="s">
        <v>254</v>
      </c>
      <c r="C85" s="456" t="s">
        <v>108</v>
      </c>
      <c r="D85" s="456" t="s">
        <v>175</v>
      </c>
      <c r="E85" s="397">
        <v>0.4</v>
      </c>
      <c r="F85" s="417"/>
      <c r="G85" s="425">
        <v>2020</v>
      </c>
      <c r="H85" s="426">
        <v>2020</v>
      </c>
      <c r="I85" s="460" t="s">
        <v>309</v>
      </c>
      <c r="J85" s="460" t="s">
        <v>309</v>
      </c>
      <c r="K85" s="460" t="s">
        <v>309</v>
      </c>
      <c r="L85" s="460" t="s">
        <v>309</v>
      </c>
      <c r="M85" s="460" t="s">
        <v>309</v>
      </c>
      <c r="N85" s="460" t="s">
        <v>309</v>
      </c>
      <c r="O85" s="408">
        <f>'Приложение 1.1'!AB85</f>
        <v>0.59099999999999997</v>
      </c>
      <c r="P85" s="408">
        <f t="shared" si="39"/>
        <v>0.59099999999999997</v>
      </c>
      <c r="Q85" s="408">
        <f t="shared" si="39"/>
        <v>0.59099999999999997</v>
      </c>
      <c r="R85" s="408">
        <f t="shared" si="39"/>
        <v>0.59099999999999997</v>
      </c>
      <c r="S85" s="465" t="s">
        <v>352</v>
      </c>
      <c r="T85" s="466" t="s">
        <v>351</v>
      </c>
      <c r="U85" s="465" t="s">
        <v>353</v>
      </c>
    </row>
    <row r="86" spans="1:21" s="8" customFormat="1" ht="35.1" customHeight="1" x14ac:dyDescent="0.25">
      <c r="A86" s="231" t="s">
        <v>237</v>
      </c>
      <c r="B86" s="66" t="s">
        <v>255</v>
      </c>
      <c r="C86" s="456" t="s">
        <v>108</v>
      </c>
      <c r="D86" s="456" t="s">
        <v>175</v>
      </c>
      <c r="E86" s="397">
        <v>0.4</v>
      </c>
      <c r="F86" s="417"/>
      <c r="G86" s="425">
        <v>2020</v>
      </c>
      <c r="H86" s="426">
        <v>2020</v>
      </c>
      <c r="I86" s="460" t="s">
        <v>309</v>
      </c>
      <c r="J86" s="460" t="s">
        <v>309</v>
      </c>
      <c r="K86" s="460" t="s">
        <v>309</v>
      </c>
      <c r="L86" s="460" t="s">
        <v>309</v>
      </c>
      <c r="M86" s="460" t="s">
        <v>309</v>
      </c>
      <c r="N86" s="460" t="s">
        <v>309</v>
      </c>
      <c r="O86" s="408">
        <f>'Приложение 1.1'!AB86</f>
        <v>0.59099999999999997</v>
      </c>
      <c r="P86" s="408">
        <f t="shared" si="39"/>
        <v>0.59099999999999997</v>
      </c>
      <c r="Q86" s="408">
        <f t="shared" si="39"/>
        <v>0.59099999999999997</v>
      </c>
      <c r="R86" s="408">
        <f t="shared" si="39"/>
        <v>0.59099999999999997</v>
      </c>
      <c r="S86" s="465" t="s">
        <v>352</v>
      </c>
      <c r="T86" s="466" t="s">
        <v>351</v>
      </c>
      <c r="U86" s="465" t="s">
        <v>353</v>
      </c>
    </row>
    <row r="87" spans="1:21" s="8" customFormat="1" ht="35.1" customHeight="1" x14ac:dyDescent="0.25">
      <c r="A87" s="231" t="s">
        <v>238</v>
      </c>
      <c r="B87" s="66" t="s">
        <v>256</v>
      </c>
      <c r="C87" s="456" t="s">
        <v>108</v>
      </c>
      <c r="D87" s="456" t="s">
        <v>175</v>
      </c>
      <c r="E87" s="397">
        <v>0.4</v>
      </c>
      <c r="F87" s="417"/>
      <c r="G87" s="425">
        <v>2021</v>
      </c>
      <c r="H87" s="426">
        <v>2021</v>
      </c>
      <c r="I87" s="460" t="s">
        <v>309</v>
      </c>
      <c r="J87" s="460" t="s">
        <v>309</v>
      </c>
      <c r="K87" s="460" t="s">
        <v>309</v>
      </c>
      <c r="L87" s="460" t="s">
        <v>309</v>
      </c>
      <c r="M87" s="460" t="s">
        <v>309</v>
      </c>
      <c r="N87" s="460" t="s">
        <v>309</v>
      </c>
      <c r="O87" s="408">
        <f>'Приложение 1.1'!AB87</f>
        <v>0.627</v>
      </c>
      <c r="P87" s="408">
        <f t="shared" si="39"/>
        <v>0.627</v>
      </c>
      <c r="Q87" s="408">
        <f t="shared" si="39"/>
        <v>0.627</v>
      </c>
      <c r="R87" s="408">
        <f t="shared" si="39"/>
        <v>0.627</v>
      </c>
      <c r="S87" s="465" t="s">
        <v>352</v>
      </c>
      <c r="T87" s="466" t="s">
        <v>351</v>
      </c>
      <c r="U87" s="465" t="s">
        <v>353</v>
      </c>
    </row>
    <row r="88" spans="1:21" s="8" customFormat="1" ht="35.1" customHeight="1" x14ac:dyDescent="0.25">
      <c r="A88" s="231" t="s">
        <v>239</v>
      </c>
      <c r="B88" s="66" t="s">
        <v>257</v>
      </c>
      <c r="C88" s="456" t="s">
        <v>108</v>
      </c>
      <c r="D88" s="456" t="s">
        <v>175</v>
      </c>
      <c r="E88" s="397">
        <v>0.4</v>
      </c>
      <c r="F88" s="417"/>
      <c r="G88" s="425">
        <v>2021</v>
      </c>
      <c r="H88" s="426">
        <v>2021</v>
      </c>
      <c r="I88" s="460" t="s">
        <v>309</v>
      </c>
      <c r="J88" s="460" t="s">
        <v>309</v>
      </c>
      <c r="K88" s="460" t="s">
        <v>309</v>
      </c>
      <c r="L88" s="460" t="s">
        <v>309</v>
      </c>
      <c r="M88" s="460" t="s">
        <v>309</v>
      </c>
      <c r="N88" s="460" t="s">
        <v>309</v>
      </c>
      <c r="O88" s="408">
        <f>'Приложение 1.1'!AB88</f>
        <v>0.627</v>
      </c>
      <c r="P88" s="408">
        <f t="shared" si="39"/>
        <v>0.627</v>
      </c>
      <c r="Q88" s="408">
        <f t="shared" si="39"/>
        <v>0.627</v>
      </c>
      <c r="R88" s="408">
        <f t="shared" si="39"/>
        <v>0.627</v>
      </c>
      <c r="S88" s="465" t="s">
        <v>352</v>
      </c>
      <c r="T88" s="466" t="s">
        <v>351</v>
      </c>
      <c r="U88" s="465" t="s">
        <v>353</v>
      </c>
    </row>
    <row r="89" spans="1:21" s="8" customFormat="1" ht="35.1" customHeight="1" x14ac:dyDescent="0.25">
      <c r="A89" s="231" t="s">
        <v>240</v>
      </c>
      <c r="B89" s="66" t="s">
        <v>258</v>
      </c>
      <c r="C89" s="456" t="s">
        <v>108</v>
      </c>
      <c r="D89" s="456" t="s">
        <v>175</v>
      </c>
      <c r="E89" s="397">
        <v>0.4</v>
      </c>
      <c r="F89" s="417"/>
      <c r="G89" s="425">
        <v>2019</v>
      </c>
      <c r="H89" s="426">
        <v>2019</v>
      </c>
      <c r="I89" s="460" t="s">
        <v>309</v>
      </c>
      <c r="J89" s="460" t="s">
        <v>309</v>
      </c>
      <c r="K89" s="460" t="s">
        <v>309</v>
      </c>
      <c r="L89" s="460" t="s">
        <v>309</v>
      </c>
      <c r="M89" s="460" t="s">
        <v>309</v>
      </c>
      <c r="N89" s="460" t="s">
        <v>309</v>
      </c>
      <c r="O89" s="408">
        <f>'Приложение 1.1'!AB89</f>
        <v>0.56299999999999994</v>
      </c>
      <c r="P89" s="408">
        <f t="shared" si="39"/>
        <v>0.56299999999999994</v>
      </c>
      <c r="Q89" s="408">
        <f t="shared" si="39"/>
        <v>0.56299999999999994</v>
      </c>
      <c r="R89" s="408">
        <f t="shared" si="39"/>
        <v>0.56299999999999994</v>
      </c>
      <c r="S89" s="465" t="s">
        <v>352</v>
      </c>
      <c r="T89" s="466" t="s">
        <v>351</v>
      </c>
      <c r="U89" s="465" t="s">
        <v>353</v>
      </c>
    </row>
    <row r="90" spans="1:21" s="8" customFormat="1" ht="35.1" customHeight="1" x14ac:dyDescent="0.25">
      <c r="A90" s="231" t="s">
        <v>241</v>
      </c>
      <c r="B90" s="66" t="s">
        <v>259</v>
      </c>
      <c r="C90" s="456" t="s">
        <v>108</v>
      </c>
      <c r="D90" s="456" t="s">
        <v>175</v>
      </c>
      <c r="E90" s="397">
        <v>0.8</v>
      </c>
      <c r="F90" s="417"/>
      <c r="G90" s="425">
        <v>2019</v>
      </c>
      <c r="H90" s="426">
        <v>2019</v>
      </c>
      <c r="I90" s="460" t="s">
        <v>309</v>
      </c>
      <c r="J90" s="460" t="s">
        <v>309</v>
      </c>
      <c r="K90" s="460" t="s">
        <v>309</v>
      </c>
      <c r="L90" s="460" t="s">
        <v>309</v>
      </c>
      <c r="M90" s="460" t="s">
        <v>309</v>
      </c>
      <c r="N90" s="460" t="s">
        <v>309</v>
      </c>
      <c r="O90" s="408">
        <f>'Приложение 1.1'!AB90</f>
        <v>1.1259999999999999</v>
      </c>
      <c r="P90" s="408">
        <f t="shared" ref="P90:R91" si="40">O90</f>
        <v>1.1259999999999999</v>
      </c>
      <c r="Q90" s="408">
        <f t="shared" si="40"/>
        <v>1.1259999999999999</v>
      </c>
      <c r="R90" s="408">
        <f t="shared" si="40"/>
        <v>1.1259999999999999</v>
      </c>
      <c r="S90" s="465" t="s">
        <v>352</v>
      </c>
      <c r="T90" s="466" t="s">
        <v>351</v>
      </c>
      <c r="U90" s="465" t="s">
        <v>353</v>
      </c>
    </row>
    <row r="91" spans="1:21" s="8" customFormat="1" ht="35.1" customHeight="1" x14ac:dyDescent="0.25">
      <c r="A91" s="231" t="s">
        <v>242</v>
      </c>
      <c r="B91" s="66" t="s">
        <v>260</v>
      </c>
      <c r="C91" s="456" t="s">
        <v>108</v>
      </c>
      <c r="D91" s="456" t="s">
        <v>175</v>
      </c>
      <c r="E91" s="397">
        <v>0.8</v>
      </c>
      <c r="F91" s="417"/>
      <c r="G91" s="425">
        <v>2019</v>
      </c>
      <c r="H91" s="426">
        <v>2019</v>
      </c>
      <c r="I91" s="460" t="s">
        <v>309</v>
      </c>
      <c r="J91" s="460" t="s">
        <v>309</v>
      </c>
      <c r="K91" s="460" t="s">
        <v>309</v>
      </c>
      <c r="L91" s="460" t="s">
        <v>309</v>
      </c>
      <c r="M91" s="460" t="s">
        <v>309</v>
      </c>
      <c r="N91" s="460" t="s">
        <v>309</v>
      </c>
      <c r="O91" s="408">
        <f>'Приложение 1.1'!AB91</f>
        <v>1.1259999999999999</v>
      </c>
      <c r="P91" s="408">
        <f t="shared" si="40"/>
        <v>1.1259999999999999</v>
      </c>
      <c r="Q91" s="408">
        <f t="shared" si="40"/>
        <v>1.1259999999999999</v>
      </c>
      <c r="R91" s="408">
        <f t="shared" si="40"/>
        <v>1.1259999999999999</v>
      </c>
      <c r="S91" s="465" t="s">
        <v>352</v>
      </c>
      <c r="T91" s="466" t="s">
        <v>351</v>
      </c>
      <c r="U91" s="465" t="s">
        <v>353</v>
      </c>
    </row>
    <row r="92" spans="1:21" s="8" customFormat="1" ht="35.1" customHeight="1" x14ac:dyDescent="0.25">
      <c r="A92" s="224" t="s">
        <v>127</v>
      </c>
      <c r="B92" s="225" t="s">
        <v>34</v>
      </c>
      <c r="C92" s="456"/>
      <c r="D92" s="456"/>
      <c r="E92" s="467" t="s">
        <v>309</v>
      </c>
      <c r="F92" s="467" t="s">
        <v>309</v>
      </c>
      <c r="G92" s="468">
        <v>2018</v>
      </c>
      <c r="H92" s="469">
        <v>2021</v>
      </c>
      <c r="I92" s="460" t="s">
        <v>309</v>
      </c>
      <c r="J92" s="460" t="s">
        <v>309</v>
      </c>
      <c r="K92" s="460" t="s">
        <v>309</v>
      </c>
      <c r="L92" s="460" t="s">
        <v>309</v>
      </c>
      <c r="M92" s="460" t="s">
        <v>309</v>
      </c>
      <c r="N92" s="460" t="s">
        <v>309</v>
      </c>
      <c r="O92" s="406">
        <f t="shared" ref="O92:R92" si="41">O93+O109</f>
        <v>37.344999999999999</v>
      </c>
      <c r="P92" s="406">
        <f t="shared" si="41"/>
        <v>37.344999999999999</v>
      </c>
      <c r="Q92" s="406">
        <f t="shared" si="41"/>
        <v>37.344999999999999</v>
      </c>
      <c r="R92" s="406">
        <f t="shared" si="41"/>
        <v>37.344999999999999</v>
      </c>
      <c r="S92" s="475"/>
      <c r="T92" s="456"/>
      <c r="U92" s="475"/>
    </row>
    <row r="93" spans="1:21" s="8" customFormat="1" ht="35.1" customHeight="1" x14ac:dyDescent="0.25">
      <c r="A93" s="239" t="s">
        <v>126</v>
      </c>
      <c r="B93" s="246" t="s">
        <v>35</v>
      </c>
      <c r="C93" s="456"/>
      <c r="D93" s="456"/>
      <c r="E93" s="476" t="s">
        <v>309</v>
      </c>
      <c r="F93" s="476" t="s">
        <v>309</v>
      </c>
      <c r="G93" s="486">
        <v>2018</v>
      </c>
      <c r="H93" s="487">
        <v>2021</v>
      </c>
      <c r="I93" s="460" t="s">
        <v>309</v>
      </c>
      <c r="J93" s="460" t="s">
        <v>309</v>
      </c>
      <c r="K93" s="460" t="s">
        <v>309</v>
      </c>
      <c r="L93" s="460" t="s">
        <v>309</v>
      </c>
      <c r="M93" s="460" t="s">
        <v>309</v>
      </c>
      <c r="N93" s="460" t="s">
        <v>309</v>
      </c>
      <c r="O93" s="409">
        <f t="shared" ref="O93:R93" si="42">O94+O104</f>
        <v>4.032</v>
      </c>
      <c r="P93" s="409">
        <f t="shared" si="42"/>
        <v>4.032</v>
      </c>
      <c r="Q93" s="409">
        <f t="shared" si="42"/>
        <v>4.032</v>
      </c>
      <c r="R93" s="409">
        <f t="shared" si="42"/>
        <v>4.032</v>
      </c>
      <c r="S93" s="475"/>
      <c r="T93" s="456"/>
      <c r="U93" s="475"/>
    </row>
    <row r="94" spans="1:21" s="8" customFormat="1" ht="35.1" customHeight="1" x14ac:dyDescent="0.25">
      <c r="A94" s="229" t="s">
        <v>251</v>
      </c>
      <c r="B94" s="230" t="s">
        <v>179</v>
      </c>
      <c r="C94" s="456"/>
      <c r="D94" s="456"/>
      <c r="E94" s="470" t="s">
        <v>309</v>
      </c>
      <c r="F94" s="470" t="s">
        <v>309</v>
      </c>
      <c r="G94" s="471">
        <v>2018</v>
      </c>
      <c r="H94" s="472">
        <v>2021</v>
      </c>
      <c r="I94" s="460" t="s">
        <v>309</v>
      </c>
      <c r="J94" s="460" t="s">
        <v>309</v>
      </c>
      <c r="K94" s="460" t="s">
        <v>309</v>
      </c>
      <c r="L94" s="460" t="s">
        <v>309</v>
      </c>
      <c r="M94" s="460" t="s">
        <v>309</v>
      </c>
      <c r="N94" s="460" t="s">
        <v>309</v>
      </c>
      <c r="O94" s="407">
        <f t="shared" ref="O94:R94" si="43">SUM(O95:O103)</f>
        <v>3.0609999999999999</v>
      </c>
      <c r="P94" s="407">
        <f t="shared" si="43"/>
        <v>3.0609999999999999</v>
      </c>
      <c r="Q94" s="407">
        <f t="shared" si="43"/>
        <v>3.0609999999999999</v>
      </c>
      <c r="R94" s="407">
        <f t="shared" si="43"/>
        <v>3.0609999999999999</v>
      </c>
      <c r="S94" s="475"/>
      <c r="T94" s="456"/>
      <c r="U94" s="475"/>
    </row>
    <row r="95" spans="1:21" s="8" customFormat="1" ht="55.5" customHeight="1" x14ac:dyDescent="0.25">
      <c r="A95" s="247" t="s">
        <v>252</v>
      </c>
      <c r="B95" s="248" t="s">
        <v>293</v>
      </c>
      <c r="C95" s="456" t="s">
        <v>108</v>
      </c>
      <c r="D95" s="456" t="s">
        <v>110</v>
      </c>
      <c r="E95" s="461" t="s">
        <v>309</v>
      </c>
      <c r="F95" s="461" t="s">
        <v>309</v>
      </c>
      <c r="G95" s="463">
        <v>2018</v>
      </c>
      <c r="H95" s="464">
        <v>2018</v>
      </c>
      <c r="I95" s="460" t="s">
        <v>309</v>
      </c>
      <c r="J95" s="460" t="s">
        <v>309</v>
      </c>
      <c r="K95" s="460" t="s">
        <v>309</v>
      </c>
      <c r="L95" s="460" t="s">
        <v>309</v>
      </c>
      <c r="M95" s="460" t="s">
        <v>309</v>
      </c>
      <c r="N95" s="460" t="s">
        <v>309</v>
      </c>
      <c r="O95" s="408">
        <f>'Приложение 1.1'!AB95</f>
        <v>5.1999999999999998E-2</v>
      </c>
      <c r="P95" s="408">
        <f t="shared" ref="P95:R103" si="44">O95</f>
        <v>5.1999999999999998E-2</v>
      </c>
      <c r="Q95" s="408">
        <f t="shared" si="44"/>
        <v>5.1999999999999998E-2</v>
      </c>
      <c r="R95" s="408">
        <f t="shared" si="44"/>
        <v>5.1999999999999998E-2</v>
      </c>
      <c r="S95" s="490" t="s">
        <v>366</v>
      </c>
      <c r="T95" s="491" t="s">
        <v>367</v>
      </c>
      <c r="U95" s="524" t="s">
        <v>546</v>
      </c>
    </row>
    <row r="96" spans="1:21" s="8" customFormat="1" ht="35.1" customHeight="1" x14ac:dyDescent="0.25">
      <c r="A96" s="247" t="s">
        <v>294</v>
      </c>
      <c r="B96" s="249" t="s">
        <v>299</v>
      </c>
      <c r="C96" s="456" t="s">
        <v>108</v>
      </c>
      <c r="D96" s="456" t="s">
        <v>110</v>
      </c>
      <c r="E96" s="461" t="s">
        <v>309</v>
      </c>
      <c r="F96" s="461" t="s">
        <v>309</v>
      </c>
      <c r="G96" s="463">
        <v>2018</v>
      </c>
      <c r="H96" s="464">
        <v>2018</v>
      </c>
      <c r="I96" s="460" t="s">
        <v>309</v>
      </c>
      <c r="J96" s="460" t="s">
        <v>309</v>
      </c>
      <c r="K96" s="460" t="s">
        <v>309</v>
      </c>
      <c r="L96" s="460" t="s">
        <v>309</v>
      </c>
      <c r="M96" s="460" t="s">
        <v>309</v>
      </c>
      <c r="N96" s="460" t="s">
        <v>309</v>
      </c>
      <c r="O96" s="405">
        <f>'Приложение 1.1'!AB96</f>
        <v>7.1999999999999995E-2</v>
      </c>
      <c r="P96" s="408">
        <f t="shared" si="44"/>
        <v>7.1999999999999995E-2</v>
      </c>
      <c r="Q96" s="408">
        <f t="shared" si="44"/>
        <v>7.1999999999999995E-2</v>
      </c>
      <c r="R96" s="408">
        <f t="shared" si="44"/>
        <v>7.1999999999999995E-2</v>
      </c>
      <c r="S96" s="490" t="s">
        <v>366</v>
      </c>
      <c r="T96" s="491" t="s">
        <v>367</v>
      </c>
      <c r="U96" s="524" t="s">
        <v>546</v>
      </c>
    </row>
    <row r="97" spans="1:21" s="8" customFormat="1" ht="35.1" customHeight="1" x14ac:dyDescent="0.25">
      <c r="A97" s="247" t="s">
        <v>295</v>
      </c>
      <c r="B97" s="249" t="s">
        <v>300</v>
      </c>
      <c r="C97" s="456" t="s">
        <v>108</v>
      </c>
      <c r="D97" s="456" t="s">
        <v>110</v>
      </c>
      <c r="E97" s="461" t="s">
        <v>309</v>
      </c>
      <c r="F97" s="461" t="s">
        <v>309</v>
      </c>
      <c r="G97" s="463">
        <v>2018</v>
      </c>
      <c r="H97" s="464">
        <v>2018</v>
      </c>
      <c r="I97" s="460" t="s">
        <v>309</v>
      </c>
      <c r="J97" s="460" t="s">
        <v>309</v>
      </c>
      <c r="K97" s="460" t="s">
        <v>309</v>
      </c>
      <c r="L97" s="460" t="s">
        <v>309</v>
      </c>
      <c r="M97" s="460" t="s">
        <v>309</v>
      </c>
      <c r="N97" s="460" t="s">
        <v>309</v>
      </c>
      <c r="O97" s="405">
        <f>'Приложение 1.1'!AB97</f>
        <v>6.7000000000000004E-2</v>
      </c>
      <c r="P97" s="408">
        <f t="shared" si="44"/>
        <v>6.7000000000000004E-2</v>
      </c>
      <c r="Q97" s="408">
        <f t="shared" si="44"/>
        <v>6.7000000000000004E-2</v>
      </c>
      <c r="R97" s="408">
        <f t="shared" si="44"/>
        <v>6.7000000000000004E-2</v>
      </c>
      <c r="S97" s="490" t="s">
        <v>366</v>
      </c>
      <c r="T97" s="491" t="s">
        <v>367</v>
      </c>
      <c r="U97" s="524" t="s">
        <v>546</v>
      </c>
    </row>
    <row r="98" spans="1:21" s="8" customFormat="1" ht="35.1" customHeight="1" x14ac:dyDescent="0.25">
      <c r="A98" s="247" t="s">
        <v>296</v>
      </c>
      <c r="B98" s="249" t="s">
        <v>301</v>
      </c>
      <c r="C98" s="456" t="s">
        <v>108</v>
      </c>
      <c r="D98" s="456" t="s">
        <v>110</v>
      </c>
      <c r="E98" s="461" t="s">
        <v>309</v>
      </c>
      <c r="F98" s="461" t="s">
        <v>309</v>
      </c>
      <c r="G98" s="463">
        <v>2019</v>
      </c>
      <c r="H98" s="464">
        <v>2019</v>
      </c>
      <c r="I98" s="460" t="s">
        <v>309</v>
      </c>
      <c r="J98" s="460" t="s">
        <v>309</v>
      </c>
      <c r="K98" s="460" t="s">
        <v>309</v>
      </c>
      <c r="L98" s="460" t="s">
        <v>309</v>
      </c>
      <c r="M98" s="460" t="s">
        <v>309</v>
      </c>
      <c r="N98" s="460" t="s">
        <v>309</v>
      </c>
      <c r="O98" s="405">
        <f>'Приложение 1.1'!AB98</f>
        <v>0.38100000000000001</v>
      </c>
      <c r="P98" s="408">
        <f t="shared" si="44"/>
        <v>0.38100000000000001</v>
      </c>
      <c r="Q98" s="408">
        <f t="shared" si="44"/>
        <v>0.38100000000000001</v>
      </c>
      <c r="R98" s="408">
        <f t="shared" si="44"/>
        <v>0.38100000000000001</v>
      </c>
      <c r="S98" s="490" t="s">
        <v>366</v>
      </c>
      <c r="T98" s="491" t="s">
        <v>367</v>
      </c>
      <c r="U98" s="524" t="s">
        <v>546</v>
      </c>
    </row>
    <row r="99" spans="1:21" s="8" customFormat="1" ht="35.1" customHeight="1" x14ac:dyDescent="0.25">
      <c r="A99" s="247" t="s">
        <v>297</v>
      </c>
      <c r="B99" s="249" t="s">
        <v>302</v>
      </c>
      <c r="C99" s="456" t="s">
        <v>108</v>
      </c>
      <c r="D99" s="456" t="s">
        <v>110</v>
      </c>
      <c r="E99" s="461" t="s">
        <v>309</v>
      </c>
      <c r="F99" s="461" t="s">
        <v>309</v>
      </c>
      <c r="G99" s="463">
        <v>2019</v>
      </c>
      <c r="H99" s="464">
        <v>2019</v>
      </c>
      <c r="I99" s="460" t="s">
        <v>309</v>
      </c>
      <c r="J99" s="460" t="s">
        <v>309</v>
      </c>
      <c r="K99" s="460" t="s">
        <v>309</v>
      </c>
      <c r="L99" s="460" t="s">
        <v>309</v>
      </c>
      <c r="M99" s="460" t="s">
        <v>309</v>
      </c>
      <c r="N99" s="460" t="s">
        <v>309</v>
      </c>
      <c r="O99" s="405">
        <f>'Приложение 1.1'!AB99</f>
        <v>0.34799999999999998</v>
      </c>
      <c r="P99" s="408">
        <f t="shared" si="44"/>
        <v>0.34799999999999998</v>
      </c>
      <c r="Q99" s="408">
        <f t="shared" si="44"/>
        <v>0.34799999999999998</v>
      </c>
      <c r="R99" s="408">
        <f t="shared" si="44"/>
        <v>0.34799999999999998</v>
      </c>
      <c r="S99" s="490" t="s">
        <v>366</v>
      </c>
      <c r="T99" s="491" t="s">
        <v>367</v>
      </c>
      <c r="U99" s="524" t="s">
        <v>546</v>
      </c>
    </row>
    <row r="100" spans="1:21" s="8" customFormat="1" ht="35.1" customHeight="1" x14ac:dyDescent="0.25">
      <c r="A100" s="247" t="s">
        <v>298</v>
      </c>
      <c r="B100" s="249" t="s">
        <v>303</v>
      </c>
      <c r="C100" s="456" t="s">
        <v>108</v>
      </c>
      <c r="D100" s="456" t="s">
        <v>110</v>
      </c>
      <c r="E100" s="461" t="s">
        <v>309</v>
      </c>
      <c r="F100" s="461" t="s">
        <v>309</v>
      </c>
      <c r="G100" s="463">
        <v>2019</v>
      </c>
      <c r="H100" s="464">
        <v>2019</v>
      </c>
      <c r="I100" s="460" t="s">
        <v>309</v>
      </c>
      <c r="J100" s="460" t="s">
        <v>309</v>
      </c>
      <c r="K100" s="460" t="s">
        <v>309</v>
      </c>
      <c r="L100" s="460" t="s">
        <v>309</v>
      </c>
      <c r="M100" s="460" t="s">
        <v>309</v>
      </c>
      <c r="N100" s="460" t="s">
        <v>309</v>
      </c>
      <c r="O100" s="405">
        <f>'Приложение 1.1'!AB100</f>
        <v>5.3999999999999999E-2</v>
      </c>
      <c r="P100" s="408">
        <f t="shared" si="44"/>
        <v>5.3999999999999999E-2</v>
      </c>
      <c r="Q100" s="408">
        <f t="shared" si="44"/>
        <v>5.3999999999999999E-2</v>
      </c>
      <c r="R100" s="408">
        <f t="shared" si="44"/>
        <v>5.3999999999999999E-2</v>
      </c>
      <c r="S100" s="490" t="s">
        <v>366</v>
      </c>
      <c r="T100" s="491" t="s">
        <v>367</v>
      </c>
      <c r="U100" s="524" t="s">
        <v>546</v>
      </c>
    </row>
    <row r="101" spans="1:21" s="8" customFormat="1" ht="35.1" customHeight="1" x14ac:dyDescent="0.25">
      <c r="A101" s="247" t="s">
        <v>306</v>
      </c>
      <c r="B101" s="249" t="s">
        <v>304</v>
      </c>
      <c r="C101" s="456" t="s">
        <v>108</v>
      </c>
      <c r="D101" s="456" t="s">
        <v>110</v>
      </c>
      <c r="E101" s="461" t="s">
        <v>309</v>
      </c>
      <c r="F101" s="461" t="s">
        <v>309</v>
      </c>
      <c r="G101" s="463">
        <v>2019</v>
      </c>
      <c r="H101" s="464">
        <v>2019</v>
      </c>
      <c r="I101" s="460" t="s">
        <v>309</v>
      </c>
      <c r="J101" s="460" t="s">
        <v>309</v>
      </c>
      <c r="K101" s="460" t="s">
        <v>309</v>
      </c>
      <c r="L101" s="460" t="s">
        <v>309</v>
      </c>
      <c r="M101" s="460" t="s">
        <v>309</v>
      </c>
      <c r="N101" s="460" t="s">
        <v>309</v>
      </c>
      <c r="O101" s="405">
        <f>'Приложение 1.1'!AB101</f>
        <v>9.8000000000000004E-2</v>
      </c>
      <c r="P101" s="408">
        <f t="shared" si="44"/>
        <v>9.8000000000000004E-2</v>
      </c>
      <c r="Q101" s="408">
        <f t="shared" si="44"/>
        <v>9.8000000000000004E-2</v>
      </c>
      <c r="R101" s="408">
        <f t="shared" si="44"/>
        <v>9.8000000000000004E-2</v>
      </c>
      <c r="S101" s="490" t="s">
        <v>366</v>
      </c>
      <c r="T101" s="491" t="s">
        <v>367</v>
      </c>
      <c r="U101" s="524" t="s">
        <v>546</v>
      </c>
    </row>
    <row r="102" spans="1:21" s="8" customFormat="1" ht="35.1" customHeight="1" x14ac:dyDescent="0.25">
      <c r="A102" s="247" t="s">
        <v>307</v>
      </c>
      <c r="B102" s="249" t="s">
        <v>305</v>
      </c>
      <c r="C102" s="456" t="s">
        <v>108</v>
      </c>
      <c r="D102" s="456" t="s">
        <v>110</v>
      </c>
      <c r="E102" s="461" t="s">
        <v>309</v>
      </c>
      <c r="F102" s="461" t="s">
        <v>309</v>
      </c>
      <c r="G102" s="463">
        <v>2019</v>
      </c>
      <c r="H102" s="464">
        <v>2019</v>
      </c>
      <c r="I102" s="460" t="s">
        <v>309</v>
      </c>
      <c r="J102" s="460" t="s">
        <v>309</v>
      </c>
      <c r="K102" s="460" t="s">
        <v>309</v>
      </c>
      <c r="L102" s="460" t="s">
        <v>309</v>
      </c>
      <c r="M102" s="460" t="s">
        <v>309</v>
      </c>
      <c r="N102" s="460" t="s">
        <v>309</v>
      </c>
      <c r="O102" s="405">
        <f>'Приложение 1.1'!AB102</f>
        <v>0.05</v>
      </c>
      <c r="P102" s="408">
        <f t="shared" si="44"/>
        <v>0.05</v>
      </c>
      <c r="Q102" s="408">
        <f t="shared" si="44"/>
        <v>0.05</v>
      </c>
      <c r="R102" s="408">
        <f t="shared" si="44"/>
        <v>0.05</v>
      </c>
      <c r="S102" s="490" t="s">
        <v>366</v>
      </c>
      <c r="T102" s="491" t="s">
        <v>367</v>
      </c>
      <c r="U102" s="524" t="s">
        <v>546</v>
      </c>
    </row>
    <row r="103" spans="1:21" s="8" customFormat="1" ht="35.1" customHeight="1" x14ac:dyDescent="0.25">
      <c r="A103" s="247" t="s">
        <v>308</v>
      </c>
      <c r="B103" s="232" t="s">
        <v>292</v>
      </c>
      <c r="C103" s="456" t="s">
        <v>108</v>
      </c>
      <c r="D103" s="456" t="s">
        <v>110</v>
      </c>
      <c r="E103" s="461" t="s">
        <v>309</v>
      </c>
      <c r="F103" s="461" t="s">
        <v>309</v>
      </c>
      <c r="G103" s="425">
        <v>2021</v>
      </c>
      <c r="H103" s="426">
        <v>2021</v>
      </c>
      <c r="I103" s="460" t="s">
        <v>309</v>
      </c>
      <c r="J103" s="460" t="s">
        <v>309</v>
      </c>
      <c r="K103" s="460" t="s">
        <v>309</v>
      </c>
      <c r="L103" s="460" t="s">
        <v>309</v>
      </c>
      <c r="M103" s="460" t="s">
        <v>309</v>
      </c>
      <c r="N103" s="460" t="s">
        <v>309</v>
      </c>
      <c r="O103" s="405">
        <f>'Приложение 1.1'!AB103</f>
        <v>1.9390000000000001</v>
      </c>
      <c r="P103" s="408">
        <f t="shared" si="44"/>
        <v>1.9390000000000001</v>
      </c>
      <c r="Q103" s="408">
        <f t="shared" si="44"/>
        <v>1.9390000000000001</v>
      </c>
      <c r="R103" s="408">
        <f t="shared" si="44"/>
        <v>1.9390000000000001</v>
      </c>
      <c r="S103" s="490" t="s">
        <v>366</v>
      </c>
      <c r="T103" s="491" t="s">
        <v>367</v>
      </c>
      <c r="U103" s="524" t="s">
        <v>546</v>
      </c>
    </row>
    <row r="104" spans="1:21" s="8" customFormat="1" ht="35.1" customHeight="1" x14ac:dyDescent="0.25">
      <c r="A104" s="243" t="s">
        <v>109</v>
      </c>
      <c r="B104" s="244" t="s">
        <v>220</v>
      </c>
      <c r="C104" s="456"/>
      <c r="D104" s="456"/>
      <c r="E104" s="488" t="s">
        <v>309</v>
      </c>
      <c r="F104" s="488" t="s">
        <v>309</v>
      </c>
      <c r="G104" s="483">
        <v>2018</v>
      </c>
      <c r="H104" s="484">
        <v>2018</v>
      </c>
      <c r="I104" s="460" t="s">
        <v>309</v>
      </c>
      <c r="J104" s="460" t="s">
        <v>309</v>
      </c>
      <c r="K104" s="460" t="s">
        <v>309</v>
      </c>
      <c r="L104" s="460" t="s">
        <v>309</v>
      </c>
      <c r="M104" s="460" t="s">
        <v>309</v>
      </c>
      <c r="N104" s="460" t="s">
        <v>309</v>
      </c>
      <c r="O104" s="489">
        <f>SUM(O105:O108)</f>
        <v>0.97099999999999997</v>
      </c>
      <c r="P104" s="489">
        <f>SUM(P105:P108)</f>
        <v>0.97099999999999997</v>
      </c>
      <c r="Q104" s="489">
        <f>SUM(Q105:Q108)</f>
        <v>0.97099999999999997</v>
      </c>
      <c r="R104" s="489">
        <f>SUM(R105:R108)</f>
        <v>0.97099999999999997</v>
      </c>
      <c r="S104" s="475"/>
      <c r="T104" s="456"/>
      <c r="U104" s="475"/>
    </row>
    <row r="105" spans="1:21" s="8" customFormat="1" ht="84.75" customHeight="1" x14ac:dyDescent="0.25">
      <c r="A105" s="247" t="s">
        <v>312</v>
      </c>
      <c r="B105" s="245" t="s">
        <v>310</v>
      </c>
      <c r="C105" s="456" t="s">
        <v>108</v>
      </c>
      <c r="D105" s="456" t="s">
        <v>175</v>
      </c>
      <c r="E105" s="461" t="s">
        <v>309</v>
      </c>
      <c r="F105" s="461" t="s">
        <v>309</v>
      </c>
      <c r="G105" s="463">
        <v>2018</v>
      </c>
      <c r="H105" s="464">
        <v>2018</v>
      </c>
      <c r="I105" s="460" t="s">
        <v>309</v>
      </c>
      <c r="J105" s="460" t="s">
        <v>309</v>
      </c>
      <c r="K105" s="460" t="s">
        <v>309</v>
      </c>
      <c r="L105" s="460" t="s">
        <v>309</v>
      </c>
      <c r="M105" s="460" t="s">
        <v>309</v>
      </c>
      <c r="N105" s="460" t="s">
        <v>309</v>
      </c>
      <c r="O105" s="408">
        <f>'Приложение 1.1'!AB105</f>
        <v>0.125</v>
      </c>
      <c r="P105" s="408">
        <f t="shared" ref="P105:R108" si="45">O105</f>
        <v>0.125</v>
      </c>
      <c r="Q105" s="408">
        <f t="shared" si="45"/>
        <v>0.125</v>
      </c>
      <c r="R105" s="408">
        <f t="shared" si="45"/>
        <v>0.125</v>
      </c>
      <c r="S105" s="490" t="s">
        <v>366</v>
      </c>
      <c r="T105" s="491" t="s">
        <v>367</v>
      </c>
      <c r="U105" s="492" t="s">
        <v>368</v>
      </c>
    </row>
    <row r="106" spans="1:21" s="8" customFormat="1" ht="59.25" customHeight="1" x14ac:dyDescent="0.25">
      <c r="A106" s="247" t="s">
        <v>313</v>
      </c>
      <c r="B106" s="245" t="s">
        <v>316</v>
      </c>
      <c r="C106" s="456" t="s">
        <v>108</v>
      </c>
      <c r="D106" s="456" t="s">
        <v>175</v>
      </c>
      <c r="E106" s="461" t="s">
        <v>309</v>
      </c>
      <c r="F106" s="461" t="s">
        <v>309</v>
      </c>
      <c r="G106" s="463">
        <v>2018</v>
      </c>
      <c r="H106" s="464">
        <v>2018</v>
      </c>
      <c r="I106" s="460" t="s">
        <v>309</v>
      </c>
      <c r="J106" s="460" t="s">
        <v>309</v>
      </c>
      <c r="K106" s="460" t="s">
        <v>309</v>
      </c>
      <c r="L106" s="460" t="s">
        <v>309</v>
      </c>
      <c r="M106" s="460" t="s">
        <v>309</v>
      </c>
      <c r="N106" s="460" t="s">
        <v>309</v>
      </c>
      <c r="O106" s="408">
        <f>'Приложение 1.1'!AB106</f>
        <v>0.49099999999999999</v>
      </c>
      <c r="P106" s="408">
        <f t="shared" si="45"/>
        <v>0.49099999999999999</v>
      </c>
      <c r="Q106" s="408">
        <f t="shared" si="45"/>
        <v>0.49099999999999999</v>
      </c>
      <c r="R106" s="408">
        <f t="shared" si="45"/>
        <v>0.49099999999999999</v>
      </c>
      <c r="S106" s="490" t="s">
        <v>369</v>
      </c>
      <c r="T106" s="491" t="s">
        <v>367</v>
      </c>
      <c r="U106" s="492" t="s">
        <v>368</v>
      </c>
    </row>
    <row r="107" spans="1:21" s="8" customFormat="1" ht="69.75" customHeight="1" x14ac:dyDescent="0.25">
      <c r="A107" s="247" t="s">
        <v>314</v>
      </c>
      <c r="B107" s="245" t="s">
        <v>317</v>
      </c>
      <c r="C107" s="456" t="s">
        <v>108</v>
      </c>
      <c r="D107" s="456" t="s">
        <v>175</v>
      </c>
      <c r="E107" s="461" t="s">
        <v>309</v>
      </c>
      <c r="F107" s="461" t="s">
        <v>309</v>
      </c>
      <c r="G107" s="463">
        <v>2018</v>
      </c>
      <c r="H107" s="464">
        <v>2018</v>
      </c>
      <c r="I107" s="460" t="s">
        <v>309</v>
      </c>
      <c r="J107" s="460" t="s">
        <v>309</v>
      </c>
      <c r="K107" s="460" t="s">
        <v>309</v>
      </c>
      <c r="L107" s="460" t="s">
        <v>309</v>
      </c>
      <c r="M107" s="460" t="s">
        <v>309</v>
      </c>
      <c r="N107" s="460" t="s">
        <v>309</v>
      </c>
      <c r="O107" s="408">
        <f>'Приложение 1.1'!AB107</f>
        <v>0.125</v>
      </c>
      <c r="P107" s="408">
        <f t="shared" si="45"/>
        <v>0.125</v>
      </c>
      <c r="Q107" s="408">
        <f t="shared" si="45"/>
        <v>0.125</v>
      </c>
      <c r="R107" s="408">
        <f t="shared" si="45"/>
        <v>0.125</v>
      </c>
      <c r="S107" s="490" t="s">
        <v>366</v>
      </c>
      <c r="T107" s="491" t="s">
        <v>367</v>
      </c>
      <c r="U107" s="492" t="s">
        <v>368</v>
      </c>
    </row>
    <row r="108" spans="1:21" s="8" customFormat="1" ht="80.25" customHeight="1" x14ac:dyDescent="0.25">
      <c r="A108" s="247" t="s">
        <v>315</v>
      </c>
      <c r="B108" s="245" t="s">
        <v>311</v>
      </c>
      <c r="C108" s="456" t="s">
        <v>108</v>
      </c>
      <c r="D108" s="456" t="s">
        <v>175</v>
      </c>
      <c r="E108" s="461" t="s">
        <v>309</v>
      </c>
      <c r="F108" s="461" t="s">
        <v>309</v>
      </c>
      <c r="G108" s="463">
        <v>2018</v>
      </c>
      <c r="H108" s="464">
        <v>2018</v>
      </c>
      <c r="I108" s="460" t="s">
        <v>309</v>
      </c>
      <c r="J108" s="460" t="s">
        <v>309</v>
      </c>
      <c r="K108" s="460" t="s">
        <v>309</v>
      </c>
      <c r="L108" s="460" t="s">
        <v>309</v>
      </c>
      <c r="M108" s="460" t="s">
        <v>309</v>
      </c>
      <c r="N108" s="460" t="s">
        <v>309</v>
      </c>
      <c r="O108" s="408">
        <f>'Приложение 1.1'!AB108</f>
        <v>0.23</v>
      </c>
      <c r="P108" s="408">
        <f t="shared" si="45"/>
        <v>0.23</v>
      </c>
      <c r="Q108" s="408">
        <f t="shared" si="45"/>
        <v>0.23</v>
      </c>
      <c r="R108" s="408">
        <f t="shared" si="45"/>
        <v>0.23</v>
      </c>
      <c r="S108" s="490" t="s">
        <v>366</v>
      </c>
      <c r="T108" s="491" t="s">
        <v>367</v>
      </c>
      <c r="U108" s="492" t="s">
        <v>368</v>
      </c>
    </row>
    <row r="109" spans="1:21" s="8" customFormat="1" ht="35.1" customHeight="1" x14ac:dyDescent="0.25">
      <c r="A109" s="224" t="s">
        <v>125</v>
      </c>
      <c r="B109" s="225" t="s">
        <v>36</v>
      </c>
      <c r="C109" s="456"/>
      <c r="D109" s="456"/>
      <c r="E109" s="467" t="s">
        <v>309</v>
      </c>
      <c r="F109" s="467" t="s">
        <v>309</v>
      </c>
      <c r="G109" s="468">
        <v>2019</v>
      </c>
      <c r="H109" s="469">
        <v>2022</v>
      </c>
      <c r="I109" s="460" t="s">
        <v>309</v>
      </c>
      <c r="J109" s="460" t="s">
        <v>309</v>
      </c>
      <c r="K109" s="460" t="s">
        <v>309</v>
      </c>
      <c r="L109" s="460" t="s">
        <v>309</v>
      </c>
      <c r="M109" s="460" t="s">
        <v>309</v>
      </c>
      <c r="N109" s="460" t="s">
        <v>309</v>
      </c>
      <c r="O109" s="406">
        <f t="shared" ref="O109:R109" si="46">O110+O116</f>
        <v>33.313000000000002</v>
      </c>
      <c r="P109" s="406">
        <f t="shared" si="46"/>
        <v>33.313000000000002</v>
      </c>
      <c r="Q109" s="406">
        <f t="shared" si="46"/>
        <v>33.313000000000002</v>
      </c>
      <c r="R109" s="406">
        <f t="shared" si="46"/>
        <v>33.313000000000002</v>
      </c>
      <c r="S109" s="493"/>
      <c r="T109" s="245"/>
      <c r="U109" s="493"/>
    </row>
    <row r="110" spans="1:21" s="8" customFormat="1" ht="35.1" customHeight="1" x14ac:dyDescent="0.25">
      <c r="A110" s="229" t="s">
        <v>318</v>
      </c>
      <c r="B110" s="230" t="s">
        <v>179</v>
      </c>
      <c r="C110" s="456"/>
      <c r="D110" s="456"/>
      <c r="E110" s="470" t="s">
        <v>309</v>
      </c>
      <c r="F110" s="470" t="s">
        <v>309</v>
      </c>
      <c r="G110" s="471">
        <v>2019</v>
      </c>
      <c r="H110" s="472">
        <v>2019</v>
      </c>
      <c r="I110" s="460" t="s">
        <v>309</v>
      </c>
      <c r="J110" s="460" t="s">
        <v>309</v>
      </c>
      <c r="K110" s="460" t="s">
        <v>309</v>
      </c>
      <c r="L110" s="460" t="s">
        <v>309</v>
      </c>
      <c r="M110" s="460" t="s">
        <v>309</v>
      </c>
      <c r="N110" s="460" t="s">
        <v>309</v>
      </c>
      <c r="O110" s="407">
        <f>SUM(O111:O115)</f>
        <v>14.035</v>
      </c>
      <c r="P110" s="407">
        <f>SUM(P111:P115)</f>
        <v>14.035</v>
      </c>
      <c r="Q110" s="407">
        <f>SUM(Q111:Q115)</f>
        <v>14.035</v>
      </c>
      <c r="R110" s="407">
        <f>SUM(R111:R115)</f>
        <v>14.035</v>
      </c>
      <c r="S110" s="475"/>
      <c r="T110" s="245"/>
      <c r="U110" s="493"/>
    </row>
    <row r="111" spans="1:21" s="8" customFormat="1" ht="58.5" customHeight="1" x14ac:dyDescent="0.25">
      <c r="A111" s="210" t="s">
        <v>319</v>
      </c>
      <c r="B111" s="66" t="s">
        <v>414</v>
      </c>
      <c r="C111" s="456" t="s">
        <v>108</v>
      </c>
      <c r="D111" s="456" t="s">
        <v>110</v>
      </c>
      <c r="E111" s="461" t="s">
        <v>309</v>
      </c>
      <c r="F111" s="461" t="s">
        <v>309</v>
      </c>
      <c r="G111" s="463">
        <v>2018</v>
      </c>
      <c r="H111" s="464">
        <v>2018</v>
      </c>
      <c r="I111" s="460" t="s">
        <v>309</v>
      </c>
      <c r="J111" s="460" t="s">
        <v>309</v>
      </c>
      <c r="K111" s="460" t="s">
        <v>309</v>
      </c>
      <c r="L111" s="460" t="s">
        <v>309</v>
      </c>
      <c r="M111" s="460" t="s">
        <v>309</v>
      </c>
      <c r="N111" s="460" t="s">
        <v>309</v>
      </c>
      <c r="O111" s="408">
        <v>0.70299999999999996</v>
      </c>
      <c r="P111" s="92">
        <v>0.70299999999999996</v>
      </c>
      <c r="Q111" s="92">
        <v>0.70299999999999996</v>
      </c>
      <c r="R111" s="92">
        <v>0.70299999999999996</v>
      </c>
      <c r="S111" s="490" t="s">
        <v>540</v>
      </c>
      <c r="T111" s="515" t="s">
        <v>351</v>
      </c>
      <c r="U111" s="516" t="s">
        <v>353</v>
      </c>
    </row>
    <row r="112" spans="1:21" s="8" customFormat="1" ht="60.75" customHeight="1" x14ac:dyDescent="0.25">
      <c r="A112" s="210" t="s">
        <v>320</v>
      </c>
      <c r="B112" s="66" t="s">
        <v>538</v>
      </c>
      <c r="C112" s="456" t="s">
        <v>108</v>
      </c>
      <c r="D112" s="456" t="s">
        <v>110</v>
      </c>
      <c r="E112" s="461" t="s">
        <v>309</v>
      </c>
      <c r="F112" s="461" t="s">
        <v>309</v>
      </c>
      <c r="G112" s="463">
        <v>2018</v>
      </c>
      <c r="H112" s="464">
        <v>2018</v>
      </c>
      <c r="I112" s="460" t="s">
        <v>309</v>
      </c>
      <c r="J112" s="460" t="s">
        <v>309</v>
      </c>
      <c r="K112" s="460" t="s">
        <v>309</v>
      </c>
      <c r="L112" s="460" t="s">
        <v>309</v>
      </c>
      <c r="M112" s="460" t="s">
        <v>309</v>
      </c>
      <c r="N112" s="460" t="s">
        <v>309</v>
      </c>
      <c r="O112" s="408">
        <v>0.73599999999999999</v>
      </c>
      <c r="P112" s="92">
        <v>0.73599999999999999</v>
      </c>
      <c r="Q112" s="92">
        <v>0.73599999999999999</v>
      </c>
      <c r="R112" s="92">
        <v>0.73599999999999999</v>
      </c>
      <c r="S112" s="490" t="s">
        <v>539</v>
      </c>
      <c r="T112" s="515" t="s">
        <v>351</v>
      </c>
      <c r="U112" s="516" t="s">
        <v>353</v>
      </c>
    </row>
    <row r="113" spans="1:21" s="8" customFormat="1" ht="82.5" customHeight="1" x14ac:dyDescent="0.25">
      <c r="A113" s="210" t="s">
        <v>413</v>
      </c>
      <c r="B113" s="519" t="s">
        <v>535</v>
      </c>
      <c r="C113" s="456" t="s">
        <v>108</v>
      </c>
      <c r="D113" s="456" t="s">
        <v>110</v>
      </c>
      <c r="E113" s="461" t="s">
        <v>309</v>
      </c>
      <c r="F113" s="461" t="s">
        <v>309</v>
      </c>
      <c r="G113" s="463">
        <v>2018</v>
      </c>
      <c r="H113" s="464">
        <v>2018</v>
      </c>
      <c r="I113" s="460" t="s">
        <v>309</v>
      </c>
      <c r="J113" s="460" t="s">
        <v>309</v>
      </c>
      <c r="K113" s="460" t="s">
        <v>309</v>
      </c>
      <c r="L113" s="460" t="s">
        <v>309</v>
      </c>
      <c r="M113" s="460" t="s">
        <v>309</v>
      </c>
      <c r="N113" s="460" t="s">
        <v>309</v>
      </c>
      <c r="O113" s="408">
        <v>4.2720000000000002</v>
      </c>
      <c r="P113" s="92">
        <v>4.2720000000000002</v>
      </c>
      <c r="Q113" s="92">
        <v>4.2720000000000002</v>
      </c>
      <c r="R113" s="92">
        <v>4.2720000000000002</v>
      </c>
      <c r="S113" s="494" t="s">
        <v>541</v>
      </c>
      <c r="T113" s="515" t="s">
        <v>543</v>
      </c>
      <c r="U113" s="516" t="s">
        <v>353</v>
      </c>
    </row>
    <row r="114" spans="1:21" s="8" customFormat="1" ht="64.5" customHeight="1" x14ac:dyDescent="0.25">
      <c r="A114" s="210" t="s">
        <v>536</v>
      </c>
      <c r="B114" s="66" t="s">
        <v>324</v>
      </c>
      <c r="C114" s="456" t="s">
        <v>108</v>
      </c>
      <c r="D114" s="456" t="s">
        <v>110</v>
      </c>
      <c r="E114" s="461" t="s">
        <v>309</v>
      </c>
      <c r="F114" s="461" t="s">
        <v>309</v>
      </c>
      <c r="G114" s="463">
        <v>2020</v>
      </c>
      <c r="H114" s="464">
        <v>2020</v>
      </c>
      <c r="I114" s="460" t="s">
        <v>309</v>
      </c>
      <c r="J114" s="460" t="s">
        <v>309</v>
      </c>
      <c r="K114" s="460" t="s">
        <v>309</v>
      </c>
      <c r="L114" s="460" t="s">
        <v>309</v>
      </c>
      <c r="M114" s="460" t="s">
        <v>309</v>
      </c>
      <c r="N114" s="460" t="s">
        <v>309</v>
      </c>
      <c r="O114" s="408">
        <v>1.1890000000000001</v>
      </c>
      <c r="P114" s="92">
        <v>1.1890000000000001</v>
      </c>
      <c r="Q114" s="92">
        <v>1.1890000000000001</v>
      </c>
      <c r="R114" s="92">
        <v>1.1890000000000001</v>
      </c>
      <c r="S114" s="490" t="s">
        <v>542</v>
      </c>
      <c r="T114" s="515" t="s">
        <v>351</v>
      </c>
      <c r="U114" s="516" t="s">
        <v>353</v>
      </c>
    </row>
    <row r="115" spans="1:21" s="8" customFormat="1" ht="43.5" customHeight="1" x14ac:dyDescent="0.25">
      <c r="A115" s="210" t="s">
        <v>537</v>
      </c>
      <c r="B115" s="66" t="s">
        <v>323</v>
      </c>
      <c r="C115" s="456" t="s">
        <v>108</v>
      </c>
      <c r="D115" s="456" t="s">
        <v>110</v>
      </c>
      <c r="E115" s="461" t="s">
        <v>309</v>
      </c>
      <c r="F115" s="461" t="s">
        <v>309</v>
      </c>
      <c r="G115" s="463">
        <v>2021</v>
      </c>
      <c r="H115" s="464">
        <v>2021</v>
      </c>
      <c r="I115" s="460" t="s">
        <v>309</v>
      </c>
      <c r="J115" s="460" t="s">
        <v>309</v>
      </c>
      <c r="K115" s="460" t="s">
        <v>309</v>
      </c>
      <c r="L115" s="460" t="s">
        <v>309</v>
      </c>
      <c r="M115" s="460" t="s">
        <v>309</v>
      </c>
      <c r="N115" s="460" t="s">
        <v>309</v>
      </c>
      <c r="O115" s="408">
        <v>7.1349999999999998</v>
      </c>
      <c r="P115" s="92">
        <v>7.1349999999999998</v>
      </c>
      <c r="Q115" s="92">
        <v>7.1349999999999998</v>
      </c>
      <c r="R115" s="92">
        <v>7.1349999999999998</v>
      </c>
      <c r="S115" s="494"/>
      <c r="T115" s="515" t="s">
        <v>371</v>
      </c>
      <c r="U115" s="516" t="s">
        <v>353</v>
      </c>
    </row>
    <row r="116" spans="1:21" s="8" customFormat="1" ht="35.1" customHeight="1" x14ac:dyDescent="0.25">
      <c r="A116" s="243" t="s">
        <v>321</v>
      </c>
      <c r="B116" s="244" t="s">
        <v>220</v>
      </c>
      <c r="C116" s="456"/>
      <c r="D116" s="456"/>
      <c r="E116" s="488" t="s">
        <v>309</v>
      </c>
      <c r="F116" s="488" t="s">
        <v>309</v>
      </c>
      <c r="G116" s="483">
        <v>2018</v>
      </c>
      <c r="H116" s="484">
        <v>2022</v>
      </c>
      <c r="I116" s="460" t="s">
        <v>309</v>
      </c>
      <c r="J116" s="460" t="s">
        <v>309</v>
      </c>
      <c r="K116" s="460" t="s">
        <v>309</v>
      </c>
      <c r="L116" s="460" t="s">
        <v>309</v>
      </c>
      <c r="M116" s="460" t="s">
        <v>309</v>
      </c>
      <c r="N116" s="460" t="s">
        <v>309</v>
      </c>
      <c r="O116" s="489">
        <f t="shared" ref="O116:R116" si="47">SUM(O117:O119)</f>
        <v>19.277999999999999</v>
      </c>
      <c r="P116" s="489">
        <f t="shared" si="47"/>
        <v>19.277999999999999</v>
      </c>
      <c r="Q116" s="489">
        <f t="shared" si="47"/>
        <v>19.277999999999999</v>
      </c>
      <c r="R116" s="489">
        <f t="shared" si="47"/>
        <v>19.277999999999999</v>
      </c>
      <c r="S116" s="493"/>
      <c r="T116" s="245"/>
      <c r="U116" s="493"/>
    </row>
    <row r="117" spans="1:21" s="8" customFormat="1" ht="54" customHeight="1" x14ac:dyDescent="0.25">
      <c r="A117" s="233" t="s">
        <v>322</v>
      </c>
      <c r="B117" s="245" t="s">
        <v>417</v>
      </c>
      <c r="C117" s="456" t="s">
        <v>108</v>
      </c>
      <c r="D117" s="456" t="s">
        <v>175</v>
      </c>
      <c r="E117" s="461" t="s">
        <v>309</v>
      </c>
      <c r="F117" s="461" t="s">
        <v>309</v>
      </c>
      <c r="G117" s="463">
        <v>2018</v>
      </c>
      <c r="H117" s="464">
        <v>2020</v>
      </c>
      <c r="I117" s="460" t="s">
        <v>309</v>
      </c>
      <c r="J117" s="460" t="s">
        <v>309</v>
      </c>
      <c r="K117" s="460" t="s">
        <v>309</v>
      </c>
      <c r="L117" s="460" t="s">
        <v>309</v>
      </c>
      <c r="M117" s="460" t="s">
        <v>309</v>
      </c>
      <c r="N117" s="460" t="s">
        <v>309</v>
      </c>
      <c r="O117" s="408">
        <v>10.052</v>
      </c>
      <c r="P117" s="408">
        <v>10.052</v>
      </c>
      <c r="Q117" s="408">
        <v>10.052</v>
      </c>
      <c r="R117" s="408">
        <v>10.052</v>
      </c>
      <c r="S117" s="494" t="s">
        <v>545</v>
      </c>
      <c r="T117" s="245" t="s">
        <v>351</v>
      </c>
      <c r="U117" s="493" t="s">
        <v>370</v>
      </c>
    </row>
    <row r="118" spans="1:21" s="8" customFormat="1" ht="77.25" customHeight="1" x14ac:dyDescent="0.25">
      <c r="A118" s="233" t="s">
        <v>327</v>
      </c>
      <c r="B118" s="245" t="s">
        <v>325</v>
      </c>
      <c r="C118" s="456" t="s">
        <v>108</v>
      </c>
      <c r="D118" s="456" t="s">
        <v>175</v>
      </c>
      <c r="E118" s="461" t="s">
        <v>309</v>
      </c>
      <c r="F118" s="461" t="s">
        <v>309</v>
      </c>
      <c r="G118" s="463">
        <v>2019</v>
      </c>
      <c r="H118" s="464">
        <v>2019</v>
      </c>
      <c r="I118" s="460" t="s">
        <v>309</v>
      </c>
      <c r="J118" s="460" t="s">
        <v>309</v>
      </c>
      <c r="K118" s="460" t="s">
        <v>309</v>
      </c>
      <c r="L118" s="460" t="s">
        <v>309</v>
      </c>
      <c r="M118" s="460" t="s">
        <v>309</v>
      </c>
      <c r="N118" s="460" t="s">
        <v>309</v>
      </c>
      <c r="O118" s="408">
        <v>4.681</v>
      </c>
      <c r="P118" s="408">
        <v>4.681</v>
      </c>
      <c r="Q118" s="408">
        <v>4.681</v>
      </c>
      <c r="R118" s="408">
        <v>4.681</v>
      </c>
      <c r="S118" s="494" t="s">
        <v>541</v>
      </c>
      <c r="T118" s="66" t="s">
        <v>371</v>
      </c>
      <c r="U118" s="493" t="s">
        <v>372</v>
      </c>
    </row>
    <row r="119" spans="1:21" s="8" customFormat="1" ht="50.25" customHeight="1" x14ac:dyDescent="0.25">
      <c r="A119" s="233" t="s">
        <v>328</v>
      </c>
      <c r="B119" s="245" t="s">
        <v>326</v>
      </c>
      <c r="C119" s="456" t="s">
        <v>108</v>
      </c>
      <c r="D119" s="456" t="s">
        <v>175</v>
      </c>
      <c r="E119" s="461" t="s">
        <v>309</v>
      </c>
      <c r="F119" s="461" t="s">
        <v>309</v>
      </c>
      <c r="G119" s="463">
        <v>2022</v>
      </c>
      <c r="H119" s="464">
        <v>2022</v>
      </c>
      <c r="I119" s="460" t="s">
        <v>309</v>
      </c>
      <c r="J119" s="460" t="s">
        <v>309</v>
      </c>
      <c r="K119" s="460" t="s">
        <v>309</v>
      </c>
      <c r="L119" s="460" t="s">
        <v>309</v>
      </c>
      <c r="M119" s="460" t="s">
        <v>309</v>
      </c>
      <c r="N119" s="460" t="s">
        <v>309</v>
      </c>
      <c r="O119" s="408">
        <v>4.5449999999999999</v>
      </c>
      <c r="P119" s="408">
        <v>4.5449999999999999</v>
      </c>
      <c r="Q119" s="408">
        <v>4.5449999999999999</v>
      </c>
      <c r="R119" s="408">
        <v>4.5449999999999999</v>
      </c>
      <c r="S119" s="494" t="s">
        <v>544</v>
      </c>
      <c r="T119" s="66" t="s">
        <v>371</v>
      </c>
      <c r="U119" s="493" t="s">
        <v>373</v>
      </c>
    </row>
    <row r="120" spans="1:21" ht="35.1" customHeight="1" x14ac:dyDescent="0.25">
      <c r="A120" s="521">
        <v>2</v>
      </c>
      <c r="B120" s="223" t="s">
        <v>45</v>
      </c>
      <c r="C120" s="456"/>
      <c r="D120" s="456"/>
      <c r="E120" s="480">
        <f t="shared" ref="E120:F121" si="48">E121</f>
        <v>0</v>
      </c>
      <c r="F120" s="480">
        <f t="shared" si="48"/>
        <v>3.2</v>
      </c>
      <c r="G120" s="468">
        <v>2021</v>
      </c>
      <c r="H120" s="469">
        <v>2022</v>
      </c>
      <c r="I120" s="460" t="s">
        <v>309</v>
      </c>
      <c r="J120" s="460" t="s">
        <v>309</v>
      </c>
      <c r="K120" s="460" t="s">
        <v>309</v>
      </c>
      <c r="L120" s="460" t="s">
        <v>309</v>
      </c>
      <c r="M120" s="460" t="s">
        <v>309</v>
      </c>
      <c r="N120" s="460" t="s">
        <v>309</v>
      </c>
      <c r="O120" s="412">
        <f t="shared" ref="O120:R121" si="49">O121</f>
        <v>21.91</v>
      </c>
      <c r="P120" s="412">
        <f t="shared" si="49"/>
        <v>21.91</v>
      </c>
      <c r="Q120" s="412">
        <f t="shared" si="49"/>
        <v>21.91</v>
      </c>
      <c r="R120" s="412">
        <f t="shared" si="49"/>
        <v>21.91</v>
      </c>
      <c r="S120" s="456"/>
      <c r="T120" s="456"/>
      <c r="U120" s="456"/>
    </row>
    <row r="121" spans="1:21" ht="35.1" customHeight="1" x14ac:dyDescent="0.25">
      <c r="A121" s="522" t="s">
        <v>22</v>
      </c>
      <c r="B121" s="223" t="s">
        <v>44</v>
      </c>
      <c r="C121" s="456"/>
      <c r="D121" s="456"/>
      <c r="E121" s="480">
        <f t="shared" si="48"/>
        <v>0</v>
      </c>
      <c r="F121" s="480">
        <f t="shared" si="48"/>
        <v>3.2</v>
      </c>
      <c r="G121" s="468">
        <v>2021</v>
      </c>
      <c r="H121" s="469">
        <v>2022</v>
      </c>
      <c r="I121" s="460" t="s">
        <v>309</v>
      </c>
      <c r="J121" s="460" t="s">
        <v>309</v>
      </c>
      <c r="K121" s="460" t="s">
        <v>309</v>
      </c>
      <c r="L121" s="460" t="s">
        <v>309</v>
      </c>
      <c r="M121" s="460" t="s">
        <v>309</v>
      </c>
      <c r="N121" s="460" t="s">
        <v>309</v>
      </c>
      <c r="O121" s="412">
        <f t="shared" si="49"/>
        <v>21.91</v>
      </c>
      <c r="P121" s="412">
        <f t="shared" si="49"/>
        <v>21.91</v>
      </c>
      <c r="Q121" s="412">
        <f t="shared" si="49"/>
        <v>21.91</v>
      </c>
      <c r="R121" s="412">
        <f t="shared" si="49"/>
        <v>21.91</v>
      </c>
      <c r="S121" s="456"/>
      <c r="T121" s="456"/>
      <c r="U121" s="456"/>
    </row>
    <row r="122" spans="1:21" ht="35.1" customHeight="1" x14ac:dyDescent="0.25">
      <c r="A122" s="522" t="s">
        <v>23</v>
      </c>
      <c r="B122" s="225" t="s">
        <v>26</v>
      </c>
      <c r="C122" s="456"/>
      <c r="D122" s="456"/>
      <c r="E122" s="480">
        <f>E123</f>
        <v>0</v>
      </c>
      <c r="F122" s="480">
        <f>F123</f>
        <v>3.2</v>
      </c>
      <c r="G122" s="468">
        <v>2021</v>
      </c>
      <c r="H122" s="469">
        <v>2022</v>
      </c>
      <c r="I122" s="460" t="s">
        <v>309</v>
      </c>
      <c r="J122" s="460" t="s">
        <v>309</v>
      </c>
      <c r="K122" s="460" t="s">
        <v>309</v>
      </c>
      <c r="L122" s="460" t="s">
        <v>309</v>
      </c>
      <c r="M122" s="460" t="s">
        <v>309</v>
      </c>
      <c r="N122" s="460" t="s">
        <v>309</v>
      </c>
      <c r="O122" s="412">
        <f>O123</f>
        <v>21.91</v>
      </c>
      <c r="P122" s="412">
        <f>P123</f>
        <v>21.91</v>
      </c>
      <c r="Q122" s="412">
        <f>Q123</f>
        <v>21.91</v>
      </c>
      <c r="R122" s="412">
        <f>R123</f>
        <v>21.91</v>
      </c>
      <c r="S122" s="456"/>
      <c r="T122" s="456"/>
      <c r="U122" s="456"/>
    </row>
    <row r="123" spans="1:21" ht="35.1" customHeight="1" x14ac:dyDescent="0.25">
      <c r="A123" s="522" t="s">
        <v>329</v>
      </c>
      <c r="B123" s="225" t="s">
        <v>27</v>
      </c>
      <c r="C123" s="456"/>
      <c r="D123" s="456"/>
      <c r="E123" s="480">
        <f t="shared" ref="E123:F125" si="50">E124</f>
        <v>0</v>
      </c>
      <c r="F123" s="480">
        <f t="shared" si="50"/>
        <v>3.2</v>
      </c>
      <c r="G123" s="468">
        <v>2021</v>
      </c>
      <c r="H123" s="469">
        <v>2022</v>
      </c>
      <c r="I123" s="460" t="s">
        <v>309</v>
      </c>
      <c r="J123" s="460" t="s">
        <v>309</v>
      </c>
      <c r="K123" s="460" t="s">
        <v>309</v>
      </c>
      <c r="L123" s="460" t="s">
        <v>309</v>
      </c>
      <c r="M123" s="460" t="s">
        <v>309</v>
      </c>
      <c r="N123" s="460" t="s">
        <v>309</v>
      </c>
      <c r="O123" s="412">
        <f t="shared" ref="O123:R125" si="51">O124</f>
        <v>21.91</v>
      </c>
      <c r="P123" s="412">
        <f t="shared" si="51"/>
        <v>21.91</v>
      </c>
      <c r="Q123" s="412">
        <f t="shared" si="51"/>
        <v>21.91</v>
      </c>
      <c r="R123" s="412">
        <f t="shared" si="51"/>
        <v>21.91</v>
      </c>
      <c r="S123" s="456"/>
      <c r="T123" s="456"/>
      <c r="U123" s="456"/>
    </row>
    <row r="124" spans="1:21" ht="35.1" customHeight="1" x14ac:dyDescent="0.25">
      <c r="A124" s="522" t="s">
        <v>46</v>
      </c>
      <c r="B124" s="234" t="s">
        <v>30</v>
      </c>
      <c r="C124" s="456"/>
      <c r="D124" s="456"/>
      <c r="E124" s="480">
        <f t="shared" si="50"/>
        <v>0</v>
      </c>
      <c r="F124" s="480">
        <f t="shared" si="50"/>
        <v>3.2</v>
      </c>
      <c r="G124" s="468">
        <v>2021</v>
      </c>
      <c r="H124" s="469">
        <v>2022</v>
      </c>
      <c r="I124" s="460" t="s">
        <v>309</v>
      </c>
      <c r="J124" s="460" t="s">
        <v>309</v>
      </c>
      <c r="K124" s="460" t="s">
        <v>309</v>
      </c>
      <c r="L124" s="460" t="s">
        <v>309</v>
      </c>
      <c r="M124" s="460" t="s">
        <v>309</v>
      </c>
      <c r="N124" s="460" t="s">
        <v>309</v>
      </c>
      <c r="O124" s="412">
        <f t="shared" si="51"/>
        <v>21.91</v>
      </c>
      <c r="P124" s="412">
        <f t="shared" si="51"/>
        <v>21.91</v>
      </c>
      <c r="Q124" s="412">
        <f t="shared" si="51"/>
        <v>21.91</v>
      </c>
      <c r="R124" s="412">
        <f t="shared" si="51"/>
        <v>21.91</v>
      </c>
      <c r="S124" s="456"/>
      <c r="T124" s="456"/>
      <c r="U124" s="456"/>
    </row>
    <row r="125" spans="1:21" ht="35.1" customHeight="1" x14ac:dyDescent="0.25">
      <c r="A125" s="522" t="s">
        <v>47</v>
      </c>
      <c r="B125" s="228" t="s">
        <v>31</v>
      </c>
      <c r="C125" s="460"/>
      <c r="D125" s="460"/>
      <c r="E125" s="480">
        <f t="shared" si="50"/>
        <v>0</v>
      </c>
      <c r="F125" s="480">
        <f t="shared" si="50"/>
        <v>3.2</v>
      </c>
      <c r="G125" s="468">
        <v>2021</v>
      </c>
      <c r="H125" s="469">
        <v>2022</v>
      </c>
      <c r="I125" s="460" t="s">
        <v>309</v>
      </c>
      <c r="J125" s="460" t="s">
        <v>309</v>
      </c>
      <c r="K125" s="460" t="s">
        <v>309</v>
      </c>
      <c r="L125" s="460" t="s">
        <v>309</v>
      </c>
      <c r="M125" s="460" t="s">
        <v>309</v>
      </c>
      <c r="N125" s="460" t="s">
        <v>309</v>
      </c>
      <c r="O125" s="412">
        <f t="shared" si="51"/>
        <v>21.91</v>
      </c>
      <c r="P125" s="412">
        <f t="shared" si="51"/>
        <v>21.91</v>
      </c>
      <c r="Q125" s="412">
        <f t="shared" si="51"/>
        <v>21.91</v>
      </c>
      <c r="R125" s="412">
        <f t="shared" si="51"/>
        <v>21.91</v>
      </c>
      <c r="S125" s="460"/>
      <c r="T125" s="460"/>
      <c r="U125" s="460"/>
    </row>
    <row r="126" spans="1:21" ht="35.1" customHeight="1" x14ac:dyDescent="0.25">
      <c r="A126" s="523" t="s">
        <v>244</v>
      </c>
      <c r="B126" s="250" t="s">
        <v>220</v>
      </c>
      <c r="C126" s="456"/>
      <c r="D126" s="456"/>
      <c r="E126" s="495">
        <f t="shared" ref="E126:F126" si="52">SUM(E127:E129)</f>
        <v>0</v>
      </c>
      <c r="F126" s="495">
        <f t="shared" si="52"/>
        <v>3.2</v>
      </c>
      <c r="G126" s="496">
        <v>2021</v>
      </c>
      <c r="H126" s="497">
        <v>2022</v>
      </c>
      <c r="I126" s="460" t="s">
        <v>309</v>
      </c>
      <c r="J126" s="460" t="s">
        <v>309</v>
      </c>
      <c r="K126" s="460" t="s">
        <v>309</v>
      </c>
      <c r="L126" s="460" t="s">
        <v>309</v>
      </c>
      <c r="M126" s="460" t="s">
        <v>309</v>
      </c>
      <c r="N126" s="460" t="s">
        <v>309</v>
      </c>
      <c r="O126" s="498">
        <f t="shared" ref="O126:R126" si="53">SUM(O127:O129)</f>
        <v>21.91</v>
      </c>
      <c r="P126" s="498">
        <f t="shared" si="53"/>
        <v>21.91</v>
      </c>
      <c r="Q126" s="498">
        <f t="shared" si="53"/>
        <v>21.91</v>
      </c>
      <c r="R126" s="498">
        <f t="shared" si="53"/>
        <v>21.91</v>
      </c>
      <c r="S126" s="456"/>
      <c r="T126" s="456"/>
      <c r="U126" s="456"/>
    </row>
    <row r="127" spans="1:21" ht="69" customHeight="1" x14ac:dyDescent="0.25">
      <c r="A127" s="233" t="s">
        <v>245</v>
      </c>
      <c r="B127" s="251" t="s">
        <v>243</v>
      </c>
      <c r="C127" s="456" t="s">
        <v>108</v>
      </c>
      <c r="D127" s="456" t="s">
        <v>175</v>
      </c>
      <c r="E127" s="417"/>
      <c r="F127" s="417">
        <v>0.7</v>
      </c>
      <c r="G127" s="425">
        <v>2021</v>
      </c>
      <c r="H127" s="426">
        <v>2021</v>
      </c>
      <c r="I127" s="460" t="s">
        <v>309</v>
      </c>
      <c r="J127" s="460" t="s">
        <v>309</v>
      </c>
      <c r="K127" s="460" t="s">
        <v>309</v>
      </c>
      <c r="L127" s="460" t="s">
        <v>309</v>
      </c>
      <c r="M127" s="460" t="s">
        <v>309</v>
      </c>
      <c r="N127" s="460" t="s">
        <v>309</v>
      </c>
      <c r="O127" s="408">
        <f>'Приложение 1.1'!AB127</f>
        <v>7.9329999999999998</v>
      </c>
      <c r="P127" s="408">
        <f t="shared" ref="P127:R129" si="54">O127</f>
        <v>7.9329999999999998</v>
      </c>
      <c r="Q127" s="408">
        <f t="shared" si="54"/>
        <v>7.9329999999999998</v>
      </c>
      <c r="R127" s="408">
        <f t="shared" si="54"/>
        <v>7.9329999999999998</v>
      </c>
      <c r="S127" s="465" t="s">
        <v>352</v>
      </c>
      <c r="T127" s="466" t="s">
        <v>392</v>
      </c>
      <c r="U127" s="465" t="s">
        <v>353</v>
      </c>
    </row>
    <row r="128" spans="1:21" ht="39.75" customHeight="1" x14ac:dyDescent="0.25">
      <c r="A128" s="233" t="s">
        <v>246</v>
      </c>
      <c r="B128" s="251" t="s">
        <v>248</v>
      </c>
      <c r="C128" s="456" t="s">
        <v>108</v>
      </c>
      <c r="D128" s="456" t="s">
        <v>175</v>
      </c>
      <c r="E128" s="417"/>
      <c r="F128" s="414">
        <v>0.94</v>
      </c>
      <c r="G128" s="425">
        <v>2022</v>
      </c>
      <c r="H128" s="426">
        <v>2022</v>
      </c>
      <c r="I128" s="460" t="s">
        <v>309</v>
      </c>
      <c r="J128" s="460" t="s">
        <v>309</v>
      </c>
      <c r="K128" s="460" t="s">
        <v>309</v>
      </c>
      <c r="L128" s="460" t="s">
        <v>309</v>
      </c>
      <c r="M128" s="460" t="s">
        <v>309</v>
      </c>
      <c r="N128" s="460" t="s">
        <v>309</v>
      </c>
      <c r="O128" s="408">
        <f>'Приложение 1.1'!AB128</f>
        <v>5.907</v>
      </c>
      <c r="P128" s="408">
        <f t="shared" si="54"/>
        <v>5.907</v>
      </c>
      <c r="Q128" s="408">
        <f t="shared" si="54"/>
        <v>5.907</v>
      </c>
      <c r="R128" s="408">
        <f t="shared" si="54"/>
        <v>5.907</v>
      </c>
      <c r="S128" s="465" t="s">
        <v>352</v>
      </c>
      <c r="T128" s="466" t="s">
        <v>392</v>
      </c>
      <c r="U128" s="465" t="s">
        <v>353</v>
      </c>
    </row>
    <row r="129" spans="1:21" ht="45.75" customHeight="1" x14ac:dyDescent="0.25">
      <c r="A129" s="233" t="s">
        <v>247</v>
      </c>
      <c r="B129" s="251" t="s">
        <v>249</v>
      </c>
      <c r="C129" s="456" t="s">
        <v>108</v>
      </c>
      <c r="D129" s="456" t="s">
        <v>175</v>
      </c>
      <c r="E129" s="417"/>
      <c r="F129" s="414">
        <v>1.56</v>
      </c>
      <c r="G129" s="425">
        <v>2022</v>
      </c>
      <c r="H129" s="426">
        <v>2022</v>
      </c>
      <c r="I129" s="460" t="s">
        <v>309</v>
      </c>
      <c r="J129" s="460" t="s">
        <v>309</v>
      </c>
      <c r="K129" s="460" t="s">
        <v>309</v>
      </c>
      <c r="L129" s="460" t="s">
        <v>309</v>
      </c>
      <c r="M129" s="460" t="s">
        <v>309</v>
      </c>
      <c r="N129" s="460" t="s">
        <v>309</v>
      </c>
      <c r="O129" s="408">
        <f>'Приложение 1.1'!AB129</f>
        <v>8.07</v>
      </c>
      <c r="P129" s="408">
        <f t="shared" si="54"/>
        <v>8.07</v>
      </c>
      <c r="Q129" s="408">
        <f t="shared" si="54"/>
        <v>8.07</v>
      </c>
      <c r="R129" s="408">
        <f t="shared" si="54"/>
        <v>8.07</v>
      </c>
      <c r="S129" s="465" t="s">
        <v>352</v>
      </c>
      <c r="T129" s="466" t="s">
        <v>392</v>
      </c>
      <c r="U129" s="465" t="s">
        <v>353</v>
      </c>
    </row>
    <row r="130" spans="1:21" ht="35.1" customHeight="1" thickBot="1" x14ac:dyDescent="0.3">
      <c r="A130" s="621" t="s">
        <v>53</v>
      </c>
      <c r="B130" s="621"/>
      <c r="C130" s="252"/>
      <c r="D130" s="252"/>
      <c r="E130" s="124"/>
      <c r="F130" s="124"/>
      <c r="G130" s="59"/>
      <c r="H130" s="59"/>
      <c r="I130" s="226"/>
      <c r="J130" s="226"/>
      <c r="K130" s="226"/>
      <c r="L130" s="226"/>
      <c r="M130" s="226"/>
      <c r="N130" s="226"/>
      <c r="O130" s="58"/>
      <c r="P130" s="58"/>
      <c r="Q130" s="58"/>
      <c r="R130" s="58"/>
      <c r="S130" s="252"/>
      <c r="T130" s="252"/>
      <c r="U130" s="252"/>
    </row>
    <row r="131" spans="1:21" x14ac:dyDescent="0.25">
      <c r="A131" s="302"/>
      <c r="B131" s="304"/>
      <c r="C131" s="526" t="s">
        <v>515</v>
      </c>
      <c r="D131" s="526"/>
      <c r="E131" s="526"/>
      <c r="F131" s="526"/>
      <c r="G131" s="526"/>
      <c r="H131" s="526"/>
      <c r="I131" s="526"/>
      <c r="J131" s="326"/>
      <c r="K131" s="326"/>
      <c r="L131" s="326"/>
      <c r="M131" s="326"/>
      <c r="N131" s="326"/>
      <c r="O131" s="326"/>
      <c r="P131" s="326"/>
      <c r="Q131" s="326"/>
      <c r="R131" s="527" t="s">
        <v>511</v>
      </c>
      <c r="S131" s="527"/>
      <c r="T131" s="527"/>
    </row>
    <row r="132" spans="1:21" x14ac:dyDescent="0.25">
      <c r="A132" s="528" t="s">
        <v>512</v>
      </c>
      <c r="B132" s="528"/>
      <c r="C132" s="344"/>
      <c r="D132" s="344"/>
      <c r="E132" s="344"/>
      <c r="F132" s="344"/>
      <c r="G132" s="344"/>
      <c r="H132" s="344"/>
      <c r="I132" s="344"/>
      <c r="J132" s="13"/>
      <c r="K132" s="13"/>
      <c r="L132" s="13"/>
      <c r="M132" s="13"/>
      <c r="N132" s="13"/>
      <c r="O132" s="13"/>
      <c r="P132" s="13"/>
      <c r="Q132" s="13"/>
      <c r="R132" s="303"/>
      <c r="S132" s="303"/>
      <c r="T132" s="303"/>
    </row>
    <row r="133" spans="1:21" x14ac:dyDescent="0.25">
      <c r="A133" s="529" t="s">
        <v>513</v>
      </c>
      <c r="B133" s="529"/>
      <c r="C133" s="344"/>
      <c r="D133" s="344"/>
      <c r="E133" s="344"/>
      <c r="F133" s="344"/>
      <c r="G133" s="344"/>
      <c r="H133" s="344"/>
      <c r="I133" s="344"/>
      <c r="J133" s="13"/>
      <c r="K133" s="13"/>
      <c r="L133" s="13"/>
      <c r="M133" s="13"/>
      <c r="N133" s="13"/>
      <c r="O133" s="13"/>
      <c r="P133" s="13"/>
      <c r="Q133" s="13"/>
      <c r="R133" s="303"/>
      <c r="S133" s="303"/>
      <c r="T133" s="303"/>
    </row>
    <row r="134" spans="1:21" x14ac:dyDescent="0.25">
      <c r="A134" s="529" t="s">
        <v>514</v>
      </c>
      <c r="B134" s="529"/>
      <c r="K134" s="302"/>
      <c r="L134" s="302"/>
      <c r="T134" s="302"/>
    </row>
  </sheetData>
  <mergeCells count="59">
    <mergeCell ref="U15:U16"/>
    <mergeCell ref="R15:R16"/>
    <mergeCell ref="Q15:Q16"/>
    <mergeCell ref="K15:K16"/>
    <mergeCell ref="O15:O16"/>
    <mergeCell ref="R131:T131"/>
    <mergeCell ref="Q41:Q42"/>
    <mergeCell ref="R41:R42"/>
    <mergeCell ref="I12:N12"/>
    <mergeCell ref="T15:T16"/>
    <mergeCell ref="J15:J16"/>
    <mergeCell ref="P15:P16"/>
    <mergeCell ref="A132:B132"/>
    <mergeCell ref="A133:B133"/>
    <mergeCell ref="A134:B134"/>
    <mergeCell ref="O41:O42"/>
    <mergeCell ref="P41:P42"/>
    <mergeCell ref="G41:G42"/>
    <mergeCell ref="H41:H42"/>
    <mergeCell ref="A130:B130"/>
    <mergeCell ref="E41:E42"/>
    <mergeCell ref="F41:F42"/>
    <mergeCell ref="C131:I131"/>
    <mergeCell ref="A5:U5"/>
    <mergeCell ref="A10:H10"/>
    <mergeCell ref="A11:H11"/>
    <mergeCell ref="I9:N9"/>
    <mergeCell ref="I10:N10"/>
    <mergeCell ref="I11:N11"/>
    <mergeCell ref="A8:H8"/>
    <mergeCell ref="R7:W7"/>
    <mergeCell ref="R8:W8"/>
    <mergeCell ref="R9:W9"/>
    <mergeCell ref="R10:W10"/>
    <mergeCell ref="B14:B16"/>
    <mergeCell ref="C14:C16"/>
    <mergeCell ref="E14:F14"/>
    <mergeCell ref="G14:H14"/>
    <mergeCell ref="D14:D16"/>
    <mergeCell ref="H15:H16"/>
    <mergeCell ref="E15:E16"/>
    <mergeCell ref="F15:F16"/>
    <mergeCell ref="G15:G16"/>
    <mergeCell ref="A14:A16"/>
    <mergeCell ref="P1:U1"/>
    <mergeCell ref="P2:U2"/>
    <mergeCell ref="P3:U3"/>
    <mergeCell ref="S14:U14"/>
    <mergeCell ref="Q14:R14"/>
    <mergeCell ref="A6:U6"/>
    <mergeCell ref="A9:H9"/>
    <mergeCell ref="O14:P14"/>
    <mergeCell ref="A1:D1"/>
    <mergeCell ref="M14:M16"/>
    <mergeCell ref="N14:N16"/>
    <mergeCell ref="S15:S16"/>
    <mergeCell ref="L15:L16"/>
    <mergeCell ref="I14:L14"/>
    <mergeCell ref="I15:I16"/>
  </mergeCells>
  <phoneticPr fontId="0" type="noConversion"/>
  <conditionalFormatting sqref="B11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8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90"/>
  <sheetViews>
    <sheetView workbookViewId="0">
      <selection activeCell="AW93" sqref="AW93"/>
    </sheetView>
  </sheetViews>
  <sheetFormatPr defaultColWidth="0.85546875" defaultRowHeight="12.75" x14ac:dyDescent="0.2"/>
  <cols>
    <col min="1" max="136" width="0.85546875" style="35"/>
    <col min="137" max="137" width="6.5703125" style="35" bestFit="1" customWidth="1"/>
    <col min="138" max="16384" width="0.85546875" style="35"/>
  </cols>
  <sheetData>
    <row r="1" spans="1:155" ht="33.75" customHeight="1" x14ac:dyDescent="0.2">
      <c r="DE1" s="713" t="s">
        <v>420</v>
      </c>
      <c r="DF1" s="713"/>
      <c r="DG1" s="713"/>
      <c r="DH1" s="713"/>
      <c r="DI1" s="713"/>
      <c r="DJ1" s="713"/>
      <c r="DK1" s="713"/>
      <c r="DL1" s="713"/>
      <c r="DM1" s="713"/>
      <c r="DN1" s="713"/>
      <c r="DO1" s="713"/>
      <c r="DP1" s="713"/>
      <c r="DQ1" s="713"/>
      <c r="DR1" s="713"/>
      <c r="DS1" s="713"/>
      <c r="DT1" s="713"/>
      <c r="DU1" s="713"/>
      <c r="DV1" s="713"/>
      <c r="DW1" s="713"/>
      <c r="DX1" s="713"/>
      <c r="DY1" s="713"/>
      <c r="DZ1" s="713"/>
      <c r="EA1" s="713"/>
      <c r="EB1" s="713"/>
      <c r="EC1" s="713"/>
    </row>
    <row r="3" spans="1:155" s="36" customFormat="1" ht="28.5" customHeight="1" x14ac:dyDescent="0.25">
      <c r="A3" s="714" t="s">
        <v>421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4"/>
      <c r="BK3" s="714"/>
      <c r="BL3" s="714"/>
      <c r="BM3" s="714"/>
      <c r="BN3" s="714"/>
      <c r="BO3" s="714"/>
      <c r="BP3" s="714"/>
      <c r="BQ3" s="714"/>
      <c r="BR3" s="714"/>
      <c r="BS3" s="714"/>
      <c r="BT3" s="714"/>
      <c r="BU3" s="714"/>
      <c r="BV3" s="714"/>
      <c r="BW3" s="714"/>
      <c r="BX3" s="714"/>
      <c r="BY3" s="714"/>
      <c r="BZ3" s="714"/>
      <c r="CA3" s="714"/>
      <c r="CB3" s="714"/>
      <c r="CC3" s="714"/>
      <c r="CD3" s="714"/>
      <c r="CE3" s="714"/>
      <c r="CF3" s="714"/>
      <c r="CG3" s="714"/>
      <c r="CH3" s="714"/>
      <c r="CI3" s="714"/>
      <c r="CJ3" s="714"/>
      <c r="CK3" s="714"/>
      <c r="CL3" s="714"/>
      <c r="CM3" s="714"/>
      <c r="CN3" s="714"/>
      <c r="CO3" s="714"/>
      <c r="CP3" s="714"/>
      <c r="CQ3" s="714"/>
      <c r="CR3" s="714"/>
      <c r="CS3" s="714"/>
      <c r="CT3" s="714"/>
      <c r="CU3" s="714"/>
      <c r="CV3" s="714"/>
      <c r="CW3" s="714"/>
      <c r="CX3" s="714"/>
      <c r="CY3" s="714"/>
      <c r="CZ3" s="714"/>
      <c r="DA3" s="714"/>
      <c r="DB3" s="714"/>
      <c r="DC3" s="714"/>
      <c r="DD3" s="714"/>
      <c r="DE3" s="714"/>
      <c r="DF3" s="714"/>
      <c r="DG3" s="714"/>
      <c r="DH3" s="714"/>
      <c r="DI3" s="714"/>
      <c r="DJ3" s="714"/>
      <c r="DK3" s="714"/>
      <c r="DL3" s="714"/>
      <c r="DM3" s="714"/>
      <c r="DN3" s="714"/>
      <c r="DO3" s="714"/>
      <c r="DP3" s="714"/>
      <c r="DQ3" s="714"/>
      <c r="DR3" s="714"/>
      <c r="DS3" s="714"/>
      <c r="DT3" s="714"/>
      <c r="DU3" s="714"/>
      <c r="DV3" s="714"/>
      <c r="DW3" s="714"/>
      <c r="DX3" s="714"/>
      <c r="DY3" s="714"/>
      <c r="DZ3" s="714"/>
      <c r="EA3" s="714"/>
      <c r="EB3" s="714"/>
      <c r="EC3" s="714"/>
    </row>
    <row r="5" spans="1:155" ht="24.75" customHeight="1" x14ac:dyDescent="0.2">
      <c r="A5" s="571" t="s">
        <v>419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CO5" s="571" t="s">
        <v>418</v>
      </c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571"/>
      <c r="DY5" s="571"/>
      <c r="DZ5" s="571"/>
      <c r="EA5" s="571"/>
      <c r="EB5" s="571"/>
      <c r="EC5" s="571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</row>
    <row r="6" spans="1:155" ht="15.75" customHeight="1" x14ac:dyDescent="0.25">
      <c r="A6" s="544" t="s">
        <v>56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CO6" s="544" t="s">
        <v>523</v>
      </c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s="39" customFormat="1" ht="15.75" customHeight="1" x14ac:dyDescent="0.25">
      <c r="A7" s="544" t="s">
        <v>522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544" t="s">
        <v>525</v>
      </c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155" ht="15.75" customHeight="1" x14ac:dyDescent="0.25">
      <c r="A8" s="544" t="s">
        <v>177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CO8" s="544" t="s">
        <v>177</v>
      </c>
      <c r="CP8" s="544"/>
      <c r="CQ8" s="544"/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  <c r="DG8" s="544"/>
      <c r="DH8" s="544"/>
      <c r="DI8" s="544"/>
      <c r="DJ8" s="544"/>
      <c r="DK8" s="544"/>
      <c r="DL8" s="544"/>
      <c r="DM8" s="544"/>
      <c r="DN8" s="544"/>
      <c r="DO8" s="544"/>
      <c r="DP8" s="544"/>
      <c r="DQ8" s="544"/>
      <c r="DR8" s="544"/>
      <c r="DS8" s="544"/>
      <c r="DT8" s="544"/>
      <c r="DU8" s="544"/>
      <c r="DV8" s="544"/>
      <c r="DW8" s="544"/>
      <c r="DX8" s="544"/>
      <c r="DY8" s="544"/>
      <c r="DZ8" s="544"/>
      <c r="EA8" s="544"/>
      <c r="EB8" s="544"/>
      <c r="EC8" s="544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5.75" customHeight="1" x14ac:dyDescent="0.2">
      <c r="A9" s="528" t="s">
        <v>131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01"/>
      <c r="CO9" s="528" t="s">
        <v>131</v>
      </c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</row>
    <row r="11" spans="1:155" ht="13.5" thickBot="1" x14ac:dyDescent="0.25"/>
    <row r="12" spans="1:155" ht="15" customHeight="1" x14ac:dyDescent="0.2">
      <c r="A12" s="715" t="s">
        <v>3</v>
      </c>
      <c r="B12" s="716"/>
      <c r="C12" s="716"/>
      <c r="D12" s="716"/>
      <c r="E12" s="716"/>
      <c r="F12" s="716"/>
      <c r="G12" s="717"/>
      <c r="H12" s="721" t="s">
        <v>422</v>
      </c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7"/>
      <c r="BL12" s="635" t="s">
        <v>526</v>
      </c>
      <c r="BM12" s="636"/>
      <c r="BN12" s="636"/>
      <c r="BO12" s="636"/>
      <c r="BP12" s="636"/>
      <c r="BQ12" s="636"/>
      <c r="BR12" s="636"/>
      <c r="BS12" s="636"/>
      <c r="BT12" s="636"/>
      <c r="BU12" s="636"/>
      <c r="BV12" s="636"/>
      <c r="BW12" s="636"/>
      <c r="BX12" s="636"/>
      <c r="BY12" s="637"/>
      <c r="BZ12" s="635" t="s">
        <v>527</v>
      </c>
      <c r="CA12" s="636"/>
      <c r="CB12" s="636"/>
      <c r="CC12" s="636"/>
      <c r="CD12" s="636"/>
      <c r="CE12" s="636"/>
      <c r="CF12" s="636"/>
      <c r="CG12" s="636"/>
      <c r="CH12" s="636"/>
      <c r="CI12" s="636"/>
      <c r="CJ12" s="636"/>
      <c r="CK12" s="636"/>
      <c r="CL12" s="636"/>
      <c r="CM12" s="637"/>
      <c r="CN12" s="635" t="s">
        <v>528</v>
      </c>
      <c r="CO12" s="636"/>
      <c r="CP12" s="636"/>
      <c r="CQ12" s="636"/>
      <c r="CR12" s="636"/>
      <c r="CS12" s="636"/>
      <c r="CT12" s="636"/>
      <c r="CU12" s="636"/>
      <c r="CV12" s="636"/>
      <c r="CW12" s="636"/>
      <c r="CX12" s="636"/>
      <c r="CY12" s="636"/>
      <c r="CZ12" s="636"/>
      <c r="DA12" s="637"/>
      <c r="DB12" s="635" t="s">
        <v>529</v>
      </c>
      <c r="DC12" s="636"/>
      <c r="DD12" s="636"/>
      <c r="DE12" s="636"/>
      <c r="DF12" s="636"/>
      <c r="DG12" s="636"/>
      <c r="DH12" s="636"/>
      <c r="DI12" s="636"/>
      <c r="DJ12" s="636"/>
      <c r="DK12" s="636"/>
      <c r="DL12" s="636"/>
      <c r="DM12" s="636"/>
      <c r="DN12" s="636"/>
      <c r="DO12" s="637"/>
      <c r="DP12" s="635" t="s">
        <v>530</v>
      </c>
      <c r="DQ12" s="636"/>
      <c r="DR12" s="636"/>
      <c r="DS12" s="636"/>
      <c r="DT12" s="636"/>
      <c r="DU12" s="636"/>
      <c r="DV12" s="636"/>
      <c r="DW12" s="636"/>
      <c r="DX12" s="636"/>
      <c r="DY12" s="636"/>
      <c r="DZ12" s="636"/>
      <c r="EA12" s="636"/>
      <c r="EB12" s="636"/>
      <c r="EC12" s="646"/>
    </row>
    <row r="13" spans="1:155" ht="28.5" customHeight="1" x14ac:dyDescent="0.2">
      <c r="A13" s="718"/>
      <c r="B13" s="719"/>
      <c r="C13" s="719"/>
      <c r="D13" s="719"/>
      <c r="E13" s="719"/>
      <c r="F13" s="719"/>
      <c r="G13" s="720"/>
      <c r="H13" s="722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719"/>
      <c r="BA13" s="719"/>
      <c r="BB13" s="719"/>
      <c r="BC13" s="719"/>
      <c r="BD13" s="719"/>
      <c r="BE13" s="719"/>
      <c r="BF13" s="719"/>
      <c r="BG13" s="719"/>
      <c r="BH13" s="719"/>
      <c r="BI13" s="719"/>
      <c r="BJ13" s="719"/>
      <c r="BK13" s="720"/>
      <c r="BL13" s="723" t="s">
        <v>423</v>
      </c>
      <c r="BM13" s="724"/>
      <c r="BN13" s="724"/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5"/>
      <c r="BZ13" s="723" t="s">
        <v>423</v>
      </c>
      <c r="CA13" s="724"/>
      <c r="CB13" s="724"/>
      <c r="CC13" s="724"/>
      <c r="CD13" s="724"/>
      <c r="CE13" s="724"/>
      <c r="CF13" s="724"/>
      <c r="CG13" s="724"/>
      <c r="CH13" s="724"/>
      <c r="CI13" s="724"/>
      <c r="CJ13" s="724"/>
      <c r="CK13" s="724"/>
      <c r="CL13" s="724"/>
      <c r="CM13" s="725"/>
      <c r="CN13" s="723" t="s">
        <v>423</v>
      </c>
      <c r="CO13" s="724"/>
      <c r="CP13" s="724"/>
      <c r="CQ13" s="724"/>
      <c r="CR13" s="724"/>
      <c r="CS13" s="724"/>
      <c r="CT13" s="724"/>
      <c r="CU13" s="724"/>
      <c r="CV13" s="724"/>
      <c r="CW13" s="724"/>
      <c r="CX13" s="724"/>
      <c r="CY13" s="724"/>
      <c r="CZ13" s="724"/>
      <c r="DA13" s="725"/>
      <c r="DB13" s="723" t="s">
        <v>423</v>
      </c>
      <c r="DC13" s="724"/>
      <c r="DD13" s="724"/>
      <c r="DE13" s="724"/>
      <c r="DF13" s="724"/>
      <c r="DG13" s="724"/>
      <c r="DH13" s="724"/>
      <c r="DI13" s="724"/>
      <c r="DJ13" s="724"/>
      <c r="DK13" s="724"/>
      <c r="DL13" s="724"/>
      <c r="DM13" s="724"/>
      <c r="DN13" s="724"/>
      <c r="DO13" s="725"/>
      <c r="DP13" s="723" t="s">
        <v>423</v>
      </c>
      <c r="DQ13" s="724"/>
      <c r="DR13" s="724"/>
      <c r="DS13" s="724"/>
      <c r="DT13" s="724"/>
      <c r="DU13" s="724"/>
      <c r="DV13" s="724"/>
      <c r="DW13" s="724"/>
      <c r="DX13" s="724"/>
      <c r="DY13" s="724"/>
      <c r="DZ13" s="724"/>
      <c r="EA13" s="724"/>
      <c r="EB13" s="724"/>
      <c r="EC13" s="726"/>
    </row>
    <row r="14" spans="1:155" ht="12" customHeight="1" thickBot="1" x14ac:dyDescent="0.25">
      <c r="A14" s="727">
        <v>1</v>
      </c>
      <c r="B14" s="707"/>
      <c r="C14" s="707"/>
      <c r="D14" s="707"/>
      <c r="E14" s="707"/>
      <c r="F14" s="707"/>
      <c r="G14" s="708"/>
      <c r="H14" s="706">
        <v>2</v>
      </c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7"/>
      <c r="AR14" s="707"/>
      <c r="AS14" s="707"/>
      <c r="AT14" s="707"/>
      <c r="AU14" s="707"/>
      <c r="AV14" s="707"/>
      <c r="AW14" s="707"/>
      <c r="AX14" s="707"/>
      <c r="AY14" s="707"/>
      <c r="AZ14" s="707"/>
      <c r="BA14" s="707"/>
      <c r="BB14" s="707"/>
      <c r="BC14" s="707"/>
      <c r="BD14" s="707"/>
      <c r="BE14" s="707"/>
      <c r="BF14" s="707"/>
      <c r="BG14" s="707"/>
      <c r="BH14" s="707"/>
      <c r="BI14" s="707"/>
      <c r="BJ14" s="707"/>
      <c r="BK14" s="708"/>
      <c r="BL14" s="706">
        <v>3</v>
      </c>
      <c r="BM14" s="707"/>
      <c r="BN14" s="707"/>
      <c r="BO14" s="707"/>
      <c r="BP14" s="707"/>
      <c r="BQ14" s="707"/>
      <c r="BR14" s="707"/>
      <c r="BS14" s="707"/>
      <c r="BT14" s="707"/>
      <c r="BU14" s="707"/>
      <c r="BV14" s="707"/>
      <c r="BW14" s="707"/>
      <c r="BX14" s="707"/>
      <c r="BY14" s="708"/>
      <c r="BZ14" s="706">
        <v>4</v>
      </c>
      <c r="CA14" s="707"/>
      <c r="CB14" s="707"/>
      <c r="CC14" s="707"/>
      <c r="CD14" s="707"/>
      <c r="CE14" s="707"/>
      <c r="CF14" s="707"/>
      <c r="CG14" s="707"/>
      <c r="CH14" s="707"/>
      <c r="CI14" s="707"/>
      <c r="CJ14" s="707"/>
      <c r="CK14" s="707"/>
      <c r="CL14" s="707"/>
      <c r="CM14" s="708"/>
      <c r="CN14" s="706">
        <v>5</v>
      </c>
      <c r="CO14" s="707"/>
      <c r="CP14" s="707"/>
      <c r="CQ14" s="707"/>
      <c r="CR14" s="707"/>
      <c r="CS14" s="707"/>
      <c r="CT14" s="707"/>
      <c r="CU14" s="707"/>
      <c r="CV14" s="707"/>
      <c r="CW14" s="707"/>
      <c r="CX14" s="707"/>
      <c r="CY14" s="707"/>
      <c r="CZ14" s="707"/>
      <c r="DA14" s="708"/>
      <c r="DB14" s="706">
        <v>6</v>
      </c>
      <c r="DC14" s="707"/>
      <c r="DD14" s="707"/>
      <c r="DE14" s="707"/>
      <c r="DF14" s="707"/>
      <c r="DG14" s="707"/>
      <c r="DH14" s="707"/>
      <c r="DI14" s="707"/>
      <c r="DJ14" s="707"/>
      <c r="DK14" s="707"/>
      <c r="DL14" s="707"/>
      <c r="DM14" s="707"/>
      <c r="DN14" s="707"/>
      <c r="DO14" s="708"/>
      <c r="DP14" s="706">
        <v>7</v>
      </c>
      <c r="DQ14" s="707"/>
      <c r="DR14" s="707"/>
      <c r="DS14" s="707"/>
      <c r="DT14" s="707"/>
      <c r="DU14" s="707"/>
      <c r="DV14" s="707"/>
      <c r="DW14" s="707"/>
      <c r="DX14" s="707"/>
      <c r="DY14" s="707"/>
      <c r="DZ14" s="707"/>
      <c r="EA14" s="707"/>
      <c r="EB14" s="707"/>
      <c r="EC14" s="709"/>
    </row>
    <row r="15" spans="1:155" s="306" customFormat="1" x14ac:dyDescent="0.2">
      <c r="A15" s="629" t="s">
        <v>424</v>
      </c>
      <c r="B15" s="630"/>
      <c r="C15" s="630"/>
      <c r="D15" s="630"/>
      <c r="E15" s="630"/>
      <c r="F15" s="630"/>
      <c r="G15" s="631"/>
      <c r="H15" s="632" t="s">
        <v>425</v>
      </c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633"/>
      <c r="AJ15" s="633"/>
      <c r="AK15" s="633"/>
      <c r="AL15" s="633"/>
      <c r="AM15" s="633"/>
      <c r="AN15" s="633"/>
      <c r="AO15" s="633"/>
      <c r="AP15" s="633"/>
      <c r="AQ15" s="633"/>
      <c r="AR15" s="633"/>
      <c r="AS15" s="633"/>
      <c r="AT15" s="633"/>
      <c r="AU15" s="633"/>
      <c r="AV15" s="633"/>
      <c r="AW15" s="633"/>
      <c r="AX15" s="633"/>
      <c r="AY15" s="633"/>
      <c r="AZ15" s="633"/>
      <c r="BA15" s="633"/>
      <c r="BB15" s="633"/>
      <c r="BC15" s="633"/>
      <c r="BD15" s="633"/>
      <c r="BE15" s="633"/>
      <c r="BF15" s="633"/>
      <c r="BG15" s="633"/>
      <c r="BH15" s="633"/>
      <c r="BI15" s="633"/>
      <c r="BJ15" s="633"/>
      <c r="BK15" s="634"/>
      <c r="BL15" s="676">
        <f>BL17</f>
        <v>214.02793199999999</v>
      </c>
      <c r="BM15" s="677"/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77"/>
      <c r="BY15" s="678"/>
      <c r="BZ15" s="676">
        <f>BZ17</f>
        <v>215.55910107599996</v>
      </c>
      <c r="CA15" s="677"/>
      <c r="CB15" s="677"/>
      <c r="CC15" s="677"/>
      <c r="CD15" s="677"/>
      <c r="CE15" s="677"/>
      <c r="CF15" s="677"/>
      <c r="CG15" s="677"/>
      <c r="CH15" s="677"/>
      <c r="CI15" s="677"/>
      <c r="CJ15" s="677"/>
      <c r="CK15" s="677"/>
      <c r="CL15" s="677"/>
      <c r="CM15" s="678"/>
      <c r="CN15" s="676">
        <f>CN17</f>
        <v>222.99205823087595</v>
      </c>
      <c r="CO15" s="677"/>
      <c r="CP15" s="677"/>
      <c r="CQ15" s="677"/>
      <c r="CR15" s="677"/>
      <c r="CS15" s="677"/>
      <c r="CT15" s="677"/>
      <c r="CU15" s="677"/>
      <c r="CV15" s="677"/>
      <c r="CW15" s="677"/>
      <c r="CX15" s="677"/>
      <c r="CY15" s="677"/>
      <c r="CZ15" s="677"/>
      <c r="DA15" s="678"/>
      <c r="DB15" s="676">
        <f>DB17</f>
        <v>237.49227266649763</v>
      </c>
      <c r="DC15" s="677"/>
      <c r="DD15" s="677"/>
      <c r="DE15" s="677"/>
      <c r="DF15" s="677"/>
      <c r="DG15" s="677"/>
      <c r="DH15" s="677"/>
      <c r="DI15" s="677"/>
      <c r="DJ15" s="677"/>
      <c r="DK15" s="677"/>
      <c r="DL15" s="677"/>
      <c r="DM15" s="677"/>
      <c r="DN15" s="677"/>
      <c r="DO15" s="678"/>
      <c r="DP15" s="676">
        <f>DP17</f>
        <v>254.87878275382099</v>
      </c>
      <c r="DQ15" s="677"/>
      <c r="DR15" s="677"/>
      <c r="DS15" s="677"/>
      <c r="DT15" s="677"/>
      <c r="DU15" s="677"/>
      <c r="DV15" s="677"/>
      <c r="DW15" s="677"/>
      <c r="DX15" s="677"/>
      <c r="DY15" s="677"/>
      <c r="DZ15" s="677"/>
      <c r="EA15" s="677"/>
      <c r="EB15" s="677"/>
      <c r="EC15" s="682"/>
    </row>
    <row r="16" spans="1:155" x14ac:dyDescent="0.2">
      <c r="A16" s="638"/>
      <c r="B16" s="639"/>
      <c r="C16" s="639"/>
      <c r="D16" s="639"/>
      <c r="E16" s="639"/>
      <c r="F16" s="639"/>
      <c r="G16" s="640"/>
      <c r="H16" s="728" t="s">
        <v>426</v>
      </c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729"/>
      <c r="AF16" s="729"/>
      <c r="AG16" s="729"/>
      <c r="AH16" s="729"/>
      <c r="AI16" s="729"/>
      <c r="AJ16" s="729"/>
      <c r="AK16" s="729"/>
      <c r="AL16" s="729"/>
      <c r="AM16" s="729"/>
      <c r="AN16" s="729"/>
      <c r="AO16" s="729"/>
      <c r="AP16" s="729"/>
      <c r="AQ16" s="729"/>
      <c r="AR16" s="729"/>
      <c r="AS16" s="729"/>
      <c r="AT16" s="729"/>
      <c r="AU16" s="729"/>
      <c r="AV16" s="729"/>
      <c r="AW16" s="729"/>
      <c r="AX16" s="729"/>
      <c r="AY16" s="729"/>
      <c r="AZ16" s="729"/>
      <c r="BA16" s="729"/>
      <c r="BB16" s="729"/>
      <c r="BC16" s="729"/>
      <c r="BD16" s="729"/>
      <c r="BE16" s="729"/>
      <c r="BF16" s="729"/>
      <c r="BG16" s="729"/>
      <c r="BH16" s="729"/>
      <c r="BI16" s="729"/>
      <c r="BJ16" s="729"/>
      <c r="BK16" s="730"/>
      <c r="BL16" s="623"/>
      <c r="BM16" s="624"/>
      <c r="BN16" s="624"/>
      <c r="BO16" s="624"/>
      <c r="BP16" s="624"/>
      <c r="BQ16" s="624"/>
      <c r="BR16" s="624"/>
      <c r="BS16" s="624"/>
      <c r="BT16" s="624"/>
      <c r="BU16" s="624"/>
      <c r="BV16" s="624"/>
      <c r="BW16" s="624"/>
      <c r="BX16" s="624"/>
      <c r="BY16" s="645"/>
      <c r="BZ16" s="623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45"/>
      <c r="CN16" s="623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45"/>
      <c r="DB16" s="623"/>
      <c r="DC16" s="624"/>
      <c r="DD16" s="624"/>
      <c r="DE16" s="624"/>
      <c r="DF16" s="624"/>
      <c r="DG16" s="624"/>
      <c r="DH16" s="624"/>
      <c r="DI16" s="624"/>
      <c r="DJ16" s="624"/>
      <c r="DK16" s="624"/>
      <c r="DL16" s="624"/>
      <c r="DM16" s="624"/>
      <c r="DN16" s="624"/>
      <c r="DO16" s="645"/>
      <c r="DP16" s="623"/>
      <c r="DQ16" s="624"/>
      <c r="DR16" s="624"/>
      <c r="DS16" s="624"/>
      <c r="DT16" s="624"/>
      <c r="DU16" s="624"/>
      <c r="DV16" s="624"/>
      <c r="DW16" s="624"/>
      <c r="DX16" s="624"/>
      <c r="DY16" s="624"/>
      <c r="DZ16" s="624"/>
      <c r="EA16" s="624"/>
      <c r="EB16" s="624"/>
      <c r="EC16" s="625"/>
    </row>
    <row r="17" spans="1:137" ht="25.5" customHeight="1" x14ac:dyDescent="0.2">
      <c r="A17" s="638" t="s">
        <v>16</v>
      </c>
      <c r="B17" s="639"/>
      <c r="C17" s="639"/>
      <c r="D17" s="639"/>
      <c r="E17" s="639"/>
      <c r="F17" s="639"/>
      <c r="G17" s="640"/>
      <c r="H17" s="710" t="s">
        <v>531</v>
      </c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1"/>
      <c r="BF17" s="711"/>
      <c r="BG17" s="711"/>
      <c r="BH17" s="711"/>
      <c r="BI17" s="711"/>
      <c r="BJ17" s="711"/>
      <c r="BK17" s="712"/>
      <c r="BL17" s="644">
        <f>200.797-1.816+4.237-14.797*1.044+26.258</f>
        <v>214.02793199999999</v>
      </c>
      <c r="BM17" s="693"/>
      <c r="BN17" s="693"/>
      <c r="BO17" s="693"/>
      <c r="BP17" s="693"/>
      <c r="BQ17" s="693"/>
      <c r="BR17" s="693"/>
      <c r="BS17" s="693"/>
      <c r="BT17" s="693"/>
      <c r="BU17" s="693"/>
      <c r="BV17" s="693"/>
      <c r="BW17" s="693"/>
      <c r="BX17" s="693"/>
      <c r="BY17" s="694"/>
      <c r="BZ17" s="644">
        <f>BL17*1.043-22.024*1.043+15.299</f>
        <v>215.55910107599996</v>
      </c>
      <c r="CA17" s="693"/>
      <c r="CB17" s="693"/>
      <c r="CC17" s="693"/>
      <c r="CD17" s="693"/>
      <c r="CE17" s="693"/>
      <c r="CF17" s="693"/>
      <c r="CG17" s="693"/>
      <c r="CH17" s="693"/>
      <c r="CI17" s="693"/>
      <c r="CJ17" s="693"/>
      <c r="CK17" s="693"/>
      <c r="CL17" s="693"/>
      <c r="CM17" s="694"/>
      <c r="CN17" s="644">
        <f>BZ17*1.051-24.207*1.051+21.881</f>
        <v>222.99205823087595</v>
      </c>
      <c r="CO17" s="693"/>
      <c r="CP17" s="693"/>
      <c r="CQ17" s="693"/>
      <c r="CR17" s="693"/>
      <c r="CS17" s="693"/>
      <c r="CT17" s="693"/>
      <c r="CU17" s="693"/>
      <c r="CV17" s="693"/>
      <c r="CW17" s="693"/>
      <c r="CX17" s="693"/>
      <c r="CY17" s="693"/>
      <c r="CZ17" s="693"/>
      <c r="DA17" s="694"/>
      <c r="DB17" s="644">
        <f>CN17*1.059-21.463*1.059+24.073</f>
        <v>237.49227266649763</v>
      </c>
      <c r="DC17" s="693"/>
      <c r="DD17" s="693"/>
      <c r="DE17" s="693"/>
      <c r="DF17" s="693"/>
      <c r="DG17" s="693"/>
      <c r="DH17" s="693"/>
      <c r="DI17" s="693"/>
      <c r="DJ17" s="693"/>
      <c r="DK17" s="693"/>
      <c r="DL17" s="693"/>
      <c r="DM17" s="693"/>
      <c r="DN17" s="693"/>
      <c r="DO17" s="694"/>
      <c r="DP17" s="644">
        <f>DB17*1.059-18.026*1.059+22.464</f>
        <v>254.87878275382099</v>
      </c>
      <c r="DQ17" s="693"/>
      <c r="DR17" s="693"/>
      <c r="DS17" s="693"/>
      <c r="DT17" s="693"/>
      <c r="DU17" s="693"/>
      <c r="DV17" s="693"/>
      <c r="DW17" s="693"/>
      <c r="DX17" s="693"/>
      <c r="DY17" s="693"/>
      <c r="DZ17" s="693"/>
      <c r="EA17" s="693"/>
      <c r="EB17" s="693"/>
      <c r="EC17" s="695"/>
    </row>
    <row r="18" spans="1:137" ht="13.5" thickBot="1" x14ac:dyDescent="0.25">
      <c r="A18" s="647" t="s">
        <v>17</v>
      </c>
      <c r="B18" s="648"/>
      <c r="C18" s="648"/>
      <c r="D18" s="648"/>
      <c r="E18" s="648"/>
      <c r="F18" s="648"/>
      <c r="G18" s="649"/>
      <c r="H18" s="650" t="s">
        <v>427</v>
      </c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2"/>
      <c r="BL18" s="679" t="s">
        <v>532</v>
      </c>
      <c r="BM18" s="680"/>
      <c r="BN18" s="680"/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1"/>
      <c r="BZ18" s="679" t="s">
        <v>532</v>
      </c>
      <c r="CA18" s="680"/>
      <c r="CB18" s="680"/>
      <c r="CC18" s="680"/>
      <c r="CD18" s="680"/>
      <c r="CE18" s="680"/>
      <c r="CF18" s="680"/>
      <c r="CG18" s="680"/>
      <c r="CH18" s="680"/>
      <c r="CI18" s="680"/>
      <c r="CJ18" s="680"/>
      <c r="CK18" s="680"/>
      <c r="CL18" s="680"/>
      <c r="CM18" s="681"/>
      <c r="CN18" s="679" t="s">
        <v>532</v>
      </c>
      <c r="CO18" s="680"/>
      <c r="CP18" s="680"/>
      <c r="CQ18" s="680"/>
      <c r="CR18" s="680"/>
      <c r="CS18" s="680"/>
      <c r="CT18" s="680"/>
      <c r="CU18" s="680"/>
      <c r="CV18" s="680"/>
      <c r="CW18" s="680"/>
      <c r="CX18" s="680"/>
      <c r="CY18" s="680"/>
      <c r="CZ18" s="680"/>
      <c r="DA18" s="681"/>
      <c r="DB18" s="679" t="s">
        <v>532</v>
      </c>
      <c r="DC18" s="680"/>
      <c r="DD18" s="680"/>
      <c r="DE18" s="680"/>
      <c r="DF18" s="680"/>
      <c r="DG18" s="680"/>
      <c r="DH18" s="680"/>
      <c r="DI18" s="680"/>
      <c r="DJ18" s="680"/>
      <c r="DK18" s="680"/>
      <c r="DL18" s="680"/>
      <c r="DM18" s="680"/>
      <c r="DN18" s="680"/>
      <c r="DO18" s="681"/>
      <c r="DP18" s="679" t="s">
        <v>532</v>
      </c>
      <c r="DQ18" s="680"/>
      <c r="DR18" s="680"/>
      <c r="DS18" s="680"/>
      <c r="DT18" s="680"/>
      <c r="DU18" s="680"/>
      <c r="DV18" s="680"/>
      <c r="DW18" s="680"/>
      <c r="DX18" s="680"/>
      <c r="DY18" s="680"/>
      <c r="DZ18" s="680"/>
      <c r="EA18" s="680"/>
      <c r="EB18" s="680"/>
      <c r="EC18" s="683"/>
    </row>
    <row r="19" spans="1:137" x14ac:dyDescent="0.2">
      <c r="A19" s="629" t="s">
        <v>428</v>
      </c>
      <c r="B19" s="630"/>
      <c r="C19" s="630"/>
      <c r="D19" s="630"/>
      <c r="E19" s="630"/>
      <c r="F19" s="630"/>
      <c r="G19" s="631"/>
      <c r="H19" s="632" t="s">
        <v>429</v>
      </c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33"/>
      <c r="AU19" s="633"/>
      <c r="AV19" s="633"/>
      <c r="AW19" s="633"/>
      <c r="AX19" s="633"/>
      <c r="AY19" s="633"/>
      <c r="AZ19" s="633"/>
      <c r="BA19" s="633"/>
      <c r="BB19" s="633"/>
      <c r="BC19" s="633"/>
      <c r="BD19" s="633"/>
      <c r="BE19" s="633"/>
      <c r="BF19" s="633"/>
      <c r="BG19" s="633"/>
      <c r="BH19" s="633"/>
      <c r="BI19" s="633"/>
      <c r="BJ19" s="633"/>
      <c r="BK19" s="634"/>
      <c r="BL19" s="676">
        <f>BL20+BL25+BL26+BL27+BL28</f>
        <v>181.33</v>
      </c>
      <c r="BM19" s="677"/>
      <c r="BN19" s="677"/>
      <c r="BO19" s="677"/>
      <c r="BP19" s="677"/>
      <c r="BQ19" s="677"/>
      <c r="BR19" s="677"/>
      <c r="BS19" s="677"/>
      <c r="BT19" s="677"/>
      <c r="BU19" s="677"/>
      <c r="BV19" s="677"/>
      <c r="BW19" s="677"/>
      <c r="BX19" s="677"/>
      <c r="BY19" s="678"/>
      <c r="BZ19" s="676">
        <f>BZ20+BZ25+BZ26+BZ27+BZ28</f>
        <v>189.12719000000001</v>
      </c>
      <c r="CA19" s="677"/>
      <c r="CB19" s="677"/>
      <c r="CC19" s="677"/>
      <c r="CD19" s="677"/>
      <c r="CE19" s="677"/>
      <c r="CF19" s="677"/>
      <c r="CG19" s="677"/>
      <c r="CH19" s="677"/>
      <c r="CI19" s="677"/>
      <c r="CJ19" s="677"/>
      <c r="CK19" s="677"/>
      <c r="CL19" s="677"/>
      <c r="CM19" s="678"/>
      <c r="CN19" s="676">
        <f>CN20+CN25+CN26+CN27+CN28</f>
        <v>198.77267669</v>
      </c>
      <c r="CO19" s="677"/>
      <c r="CP19" s="677"/>
      <c r="CQ19" s="677"/>
      <c r="CR19" s="677"/>
      <c r="CS19" s="677"/>
      <c r="CT19" s="677"/>
      <c r="CU19" s="677"/>
      <c r="CV19" s="677"/>
      <c r="CW19" s="677"/>
      <c r="CX19" s="677"/>
      <c r="CY19" s="677"/>
      <c r="CZ19" s="677"/>
      <c r="DA19" s="678"/>
      <c r="DB19" s="676">
        <f>DB20+DB25+DB26+DB27+DB28</f>
        <v>210.50026461470995</v>
      </c>
      <c r="DC19" s="677"/>
      <c r="DD19" s="677"/>
      <c r="DE19" s="677"/>
      <c r="DF19" s="677"/>
      <c r="DG19" s="677"/>
      <c r="DH19" s="677"/>
      <c r="DI19" s="677"/>
      <c r="DJ19" s="677"/>
      <c r="DK19" s="677"/>
      <c r="DL19" s="677"/>
      <c r="DM19" s="677"/>
      <c r="DN19" s="677"/>
      <c r="DO19" s="678"/>
      <c r="DP19" s="676">
        <f>DP20+DP25+DP26+DP27+DP28</f>
        <v>222.91978022697785</v>
      </c>
      <c r="DQ19" s="677"/>
      <c r="DR19" s="677"/>
      <c r="DS19" s="677"/>
      <c r="DT19" s="677"/>
      <c r="DU19" s="677"/>
      <c r="DV19" s="677"/>
      <c r="DW19" s="677"/>
      <c r="DX19" s="677"/>
      <c r="DY19" s="677"/>
      <c r="DZ19" s="677"/>
      <c r="EA19" s="677"/>
      <c r="EB19" s="677"/>
      <c r="EC19" s="682"/>
    </row>
    <row r="20" spans="1:137" x14ac:dyDescent="0.2">
      <c r="A20" s="696" t="s">
        <v>15</v>
      </c>
      <c r="B20" s="697"/>
      <c r="C20" s="697"/>
      <c r="D20" s="697"/>
      <c r="E20" s="697"/>
      <c r="F20" s="697"/>
      <c r="G20" s="698"/>
      <c r="H20" s="699" t="s">
        <v>430</v>
      </c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0"/>
      <c r="AH20" s="700"/>
      <c r="AI20" s="700"/>
      <c r="AJ20" s="700"/>
      <c r="AK20" s="700"/>
      <c r="AL20" s="700"/>
      <c r="AM20" s="700"/>
      <c r="AN20" s="700"/>
      <c r="AO20" s="700"/>
      <c r="AP20" s="700"/>
      <c r="AQ20" s="700"/>
      <c r="AR20" s="700"/>
      <c r="AS20" s="700"/>
      <c r="AT20" s="700"/>
      <c r="AU20" s="700"/>
      <c r="AV20" s="700"/>
      <c r="AW20" s="700"/>
      <c r="AX20" s="700"/>
      <c r="AY20" s="700"/>
      <c r="AZ20" s="700"/>
      <c r="BA20" s="700"/>
      <c r="BB20" s="700"/>
      <c r="BC20" s="700"/>
      <c r="BD20" s="700"/>
      <c r="BE20" s="700"/>
      <c r="BF20" s="700"/>
      <c r="BG20" s="700"/>
      <c r="BH20" s="700"/>
      <c r="BI20" s="700"/>
      <c r="BJ20" s="700"/>
      <c r="BK20" s="701"/>
      <c r="BL20" s="702">
        <f>BL22+BL23+BL24</f>
        <v>28.834</v>
      </c>
      <c r="BM20" s="703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4"/>
      <c r="BZ20" s="702">
        <f>BZ22+BZ23+BZ24</f>
        <v>30.073861999999998</v>
      </c>
      <c r="CA20" s="703"/>
      <c r="CB20" s="703"/>
      <c r="CC20" s="703"/>
      <c r="CD20" s="703"/>
      <c r="CE20" s="703"/>
      <c r="CF20" s="703"/>
      <c r="CG20" s="703"/>
      <c r="CH20" s="703"/>
      <c r="CI20" s="703"/>
      <c r="CJ20" s="703"/>
      <c r="CK20" s="703"/>
      <c r="CL20" s="703"/>
      <c r="CM20" s="704"/>
      <c r="CN20" s="702">
        <f>CN22+CN23+CN24</f>
        <v>31.607628961999993</v>
      </c>
      <c r="CO20" s="703"/>
      <c r="CP20" s="703"/>
      <c r="CQ20" s="703"/>
      <c r="CR20" s="703"/>
      <c r="CS20" s="703"/>
      <c r="CT20" s="703"/>
      <c r="CU20" s="703"/>
      <c r="CV20" s="703"/>
      <c r="CW20" s="703"/>
      <c r="CX20" s="703"/>
      <c r="CY20" s="703"/>
      <c r="CZ20" s="703"/>
      <c r="DA20" s="704"/>
      <c r="DB20" s="702">
        <f>DB22+DB23+DB24</f>
        <v>33.472479070757991</v>
      </c>
      <c r="DC20" s="703"/>
      <c r="DD20" s="703"/>
      <c r="DE20" s="703"/>
      <c r="DF20" s="703"/>
      <c r="DG20" s="703"/>
      <c r="DH20" s="703"/>
      <c r="DI20" s="703"/>
      <c r="DJ20" s="703"/>
      <c r="DK20" s="703"/>
      <c r="DL20" s="703"/>
      <c r="DM20" s="703"/>
      <c r="DN20" s="703"/>
      <c r="DO20" s="704"/>
      <c r="DP20" s="702">
        <f>DP22+DP23+DP24</f>
        <v>35.447355335932713</v>
      </c>
      <c r="DQ20" s="703"/>
      <c r="DR20" s="703"/>
      <c r="DS20" s="703"/>
      <c r="DT20" s="703"/>
      <c r="DU20" s="703"/>
      <c r="DV20" s="703"/>
      <c r="DW20" s="703"/>
      <c r="DX20" s="703"/>
      <c r="DY20" s="703"/>
      <c r="DZ20" s="703"/>
      <c r="EA20" s="703"/>
      <c r="EB20" s="703"/>
      <c r="EC20" s="705"/>
    </row>
    <row r="21" spans="1:137" x14ac:dyDescent="0.2">
      <c r="A21" s="638"/>
      <c r="B21" s="639"/>
      <c r="C21" s="639"/>
      <c r="D21" s="639"/>
      <c r="E21" s="639"/>
      <c r="F21" s="639"/>
      <c r="G21" s="640"/>
      <c r="H21" s="641" t="s">
        <v>426</v>
      </c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2"/>
      <c r="BC21" s="642"/>
      <c r="BD21" s="642"/>
      <c r="BE21" s="642"/>
      <c r="BF21" s="642"/>
      <c r="BG21" s="642"/>
      <c r="BH21" s="642"/>
      <c r="BI21" s="642"/>
      <c r="BJ21" s="642"/>
      <c r="BK21" s="643"/>
      <c r="BL21" s="623"/>
      <c r="BM21" s="624"/>
      <c r="BN21" s="624"/>
      <c r="BO21" s="624"/>
      <c r="BP21" s="624"/>
      <c r="BQ21" s="624"/>
      <c r="BR21" s="624"/>
      <c r="BS21" s="624"/>
      <c r="BT21" s="624"/>
      <c r="BU21" s="624"/>
      <c r="BV21" s="624"/>
      <c r="BW21" s="624"/>
      <c r="BX21" s="624"/>
      <c r="BY21" s="645"/>
      <c r="BZ21" s="623"/>
      <c r="CA21" s="624"/>
      <c r="CB21" s="624"/>
      <c r="CC21" s="624"/>
      <c r="CD21" s="624"/>
      <c r="CE21" s="624"/>
      <c r="CF21" s="624"/>
      <c r="CG21" s="624"/>
      <c r="CH21" s="624"/>
      <c r="CI21" s="624"/>
      <c r="CJ21" s="624"/>
      <c r="CK21" s="624"/>
      <c r="CL21" s="624"/>
      <c r="CM21" s="645"/>
      <c r="CN21" s="623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45"/>
      <c r="DB21" s="623"/>
      <c r="DC21" s="624"/>
      <c r="DD21" s="624"/>
      <c r="DE21" s="624"/>
      <c r="DF21" s="624"/>
      <c r="DG21" s="624"/>
      <c r="DH21" s="624"/>
      <c r="DI21" s="624"/>
      <c r="DJ21" s="624"/>
      <c r="DK21" s="624"/>
      <c r="DL21" s="624"/>
      <c r="DM21" s="624"/>
      <c r="DN21" s="624"/>
      <c r="DO21" s="645"/>
      <c r="DP21" s="623"/>
      <c r="DQ21" s="624"/>
      <c r="DR21" s="624"/>
      <c r="DS21" s="624"/>
      <c r="DT21" s="624"/>
      <c r="DU21" s="624"/>
      <c r="DV21" s="624"/>
      <c r="DW21" s="624"/>
      <c r="DX21" s="624"/>
      <c r="DY21" s="624"/>
      <c r="DZ21" s="624"/>
      <c r="EA21" s="624"/>
      <c r="EB21" s="624"/>
      <c r="EC21" s="625"/>
    </row>
    <row r="22" spans="1:137" x14ac:dyDescent="0.2">
      <c r="A22" s="638" t="s">
        <v>16</v>
      </c>
      <c r="B22" s="639"/>
      <c r="C22" s="639"/>
      <c r="D22" s="639"/>
      <c r="E22" s="639"/>
      <c r="F22" s="639"/>
      <c r="G22" s="640"/>
      <c r="H22" s="641" t="s">
        <v>431</v>
      </c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42"/>
      <c r="BG22" s="642"/>
      <c r="BH22" s="642"/>
      <c r="BI22" s="642"/>
      <c r="BJ22" s="642"/>
      <c r="BK22" s="643"/>
      <c r="BL22" s="644">
        <v>2.11</v>
      </c>
      <c r="BM22" s="693"/>
      <c r="BN22" s="693"/>
      <c r="BO22" s="693"/>
      <c r="BP22" s="693"/>
      <c r="BQ22" s="693"/>
      <c r="BR22" s="693"/>
      <c r="BS22" s="693"/>
      <c r="BT22" s="693"/>
      <c r="BU22" s="693"/>
      <c r="BV22" s="693"/>
      <c r="BW22" s="693"/>
      <c r="BX22" s="693"/>
      <c r="BY22" s="694"/>
      <c r="BZ22" s="644">
        <f t="shared" ref="BZ22:BZ27" si="0">BL22*1.043</f>
        <v>2.2007299999999996</v>
      </c>
      <c r="CA22" s="693"/>
      <c r="CB22" s="693"/>
      <c r="CC22" s="693"/>
      <c r="CD22" s="693"/>
      <c r="CE22" s="693"/>
      <c r="CF22" s="693"/>
      <c r="CG22" s="693"/>
      <c r="CH22" s="693"/>
      <c r="CI22" s="693"/>
      <c r="CJ22" s="693"/>
      <c r="CK22" s="693"/>
      <c r="CL22" s="693"/>
      <c r="CM22" s="694"/>
      <c r="CN22" s="644">
        <f t="shared" ref="CN22:CN27" si="1">BZ22*1.051</f>
        <v>2.3129672299999995</v>
      </c>
      <c r="CO22" s="693"/>
      <c r="CP22" s="693"/>
      <c r="CQ22" s="693"/>
      <c r="CR22" s="693"/>
      <c r="CS22" s="693"/>
      <c r="CT22" s="693"/>
      <c r="CU22" s="693"/>
      <c r="CV22" s="693"/>
      <c r="CW22" s="693"/>
      <c r="CX22" s="693"/>
      <c r="CY22" s="693"/>
      <c r="CZ22" s="693"/>
      <c r="DA22" s="694"/>
      <c r="DB22" s="644">
        <f t="shared" ref="DB22:DB27" si="2">CN22*1.059</f>
        <v>2.4494322965699995</v>
      </c>
      <c r="DC22" s="693"/>
      <c r="DD22" s="693"/>
      <c r="DE22" s="693"/>
      <c r="DF22" s="693"/>
      <c r="DG22" s="693"/>
      <c r="DH22" s="693"/>
      <c r="DI22" s="693"/>
      <c r="DJ22" s="693"/>
      <c r="DK22" s="693"/>
      <c r="DL22" s="693"/>
      <c r="DM22" s="693"/>
      <c r="DN22" s="693"/>
      <c r="DO22" s="694"/>
      <c r="DP22" s="644">
        <f t="shared" ref="DP22:DP27" si="3">DB22*1.059</f>
        <v>2.5939488020676293</v>
      </c>
      <c r="DQ22" s="693"/>
      <c r="DR22" s="693"/>
      <c r="DS22" s="693"/>
      <c r="DT22" s="693"/>
      <c r="DU22" s="693"/>
      <c r="DV22" s="693"/>
      <c r="DW22" s="693"/>
      <c r="DX22" s="693"/>
      <c r="DY22" s="693"/>
      <c r="DZ22" s="693"/>
      <c r="EA22" s="693"/>
      <c r="EB22" s="693"/>
      <c r="EC22" s="695"/>
    </row>
    <row r="23" spans="1:137" x14ac:dyDescent="0.2">
      <c r="A23" s="638" t="s">
        <v>17</v>
      </c>
      <c r="B23" s="639"/>
      <c r="C23" s="639"/>
      <c r="D23" s="639"/>
      <c r="E23" s="639"/>
      <c r="F23" s="639"/>
      <c r="G23" s="640"/>
      <c r="H23" s="641" t="s">
        <v>432</v>
      </c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42"/>
      <c r="BG23" s="642"/>
      <c r="BH23" s="642"/>
      <c r="BI23" s="642"/>
      <c r="BJ23" s="642"/>
      <c r="BK23" s="643"/>
      <c r="BL23" s="644">
        <v>2.4689999999999999</v>
      </c>
      <c r="BM23" s="693"/>
      <c r="BN23" s="693"/>
      <c r="BO23" s="693"/>
      <c r="BP23" s="693"/>
      <c r="BQ23" s="693"/>
      <c r="BR23" s="693"/>
      <c r="BS23" s="693"/>
      <c r="BT23" s="693"/>
      <c r="BU23" s="693"/>
      <c r="BV23" s="693"/>
      <c r="BW23" s="693"/>
      <c r="BX23" s="693"/>
      <c r="BY23" s="694"/>
      <c r="BZ23" s="644">
        <f t="shared" si="0"/>
        <v>2.5751669999999995</v>
      </c>
      <c r="CA23" s="693"/>
      <c r="CB23" s="693"/>
      <c r="CC23" s="693"/>
      <c r="CD23" s="693"/>
      <c r="CE23" s="693"/>
      <c r="CF23" s="693"/>
      <c r="CG23" s="693"/>
      <c r="CH23" s="693"/>
      <c r="CI23" s="693"/>
      <c r="CJ23" s="693"/>
      <c r="CK23" s="693"/>
      <c r="CL23" s="693"/>
      <c r="CM23" s="694"/>
      <c r="CN23" s="644">
        <f t="shared" si="1"/>
        <v>2.7065005169999994</v>
      </c>
      <c r="CO23" s="693"/>
      <c r="CP23" s="693"/>
      <c r="CQ23" s="693"/>
      <c r="CR23" s="693"/>
      <c r="CS23" s="693"/>
      <c r="CT23" s="693"/>
      <c r="CU23" s="693"/>
      <c r="CV23" s="693"/>
      <c r="CW23" s="693"/>
      <c r="CX23" s="693"/>
      <c r="CY23" s="693"/>
      <c r="CZ23" s="693"/>
      <c r="DA23" s="694"/>
      <c r="DB23" s="644">
        <f t="shared" si="2"/>
        <v>2.8661840475029994</v>
      </c>
      <c r="DC23" s="693"/>
      <c r="DD23" s="693"/>
      <c r="DE23" s="693"/>
      <c r="DF23" s="693"/>
      <c r="DG23" s="693"/>
      <c r="DH23" s="693"/>
      <c r="DI23" s="693"/>
      <c r="DJ23" s="693"/>
      <c r="DK23" s="693"/>
      <c r="DL23" s="693"/>
      <c r="DM23" s="693"/>
      <c r="DN23" s="693"/>
      <c r="DO23" s="694"/>
      <c r="DP23" s="644">
        <f t="shared" si="3"/>
        <v>3.0352889063056763</v>
      </c>
      <c r="DQ23" s="693"/>
      <c r="DR23" s="693"/>
      <c r="DS23" s="693"/>
      <c r="DT23" s="693"/>
      <c r="DU23" s="693"/>
      <c r="DV23" s="693"/>
      <c r="DW23" s="693"/>
      <c r="DX23" s="693"/>
      <c r="DY23" s="693"/>
      <c r="DZ23" s="693"/>
      <c r="EA23" s="693"/>
      <c r="EB23" s="693"/>
      <c r="EC23" s="695"/>
    </row>
    <row r="24" spans="1:137" x14ac:dyDescent="0.2">
      <c r="A24" s="638" t="s">
        <v>18</v>
      </c>
      <c r="B24" s="639"/>
      <c r="C24" s="639"/>
      <c r="D24" s="639"/>
      <c r="E24" s="639"/>
      <c r="F24" s="639"/>
      <c r="G24" s="640"/>
      <c r="H24" s="641" t="s">
        <v>433</v>
      </c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  <c r="AF24" s="642"/>
      <c r="AG24" s="642"/>
      <c r="AH24" s="642"/>
      <c r="AI24" s="642"/>
      <c r="AJ24" s="642"/>
      <c r="AK24" s="642"/>
      <c r="AL24" s="642"/>
      <c r="AM24" s="642"/>
      <c r="AN24" s="642"/>
      <c r="AO24" s="642"/>
      <c r="AP24" s="642"/>
      <c r="AQ24" s="642"/>
      <c r="AR24" s="642"/>
      <c r="AS24" s="642"/>
      <c r="AT24" s="642"/>
      <c r="AU24" s="642"/>
      <c r="AV24" s="642"/>
      <c r="AW24" s="642"/>
      <c r="AX24" s="642"/>
      <c r="AY24" s="642"/>
      <c r="AZ24" s="642"/>
      <c r="BA24" s="642"/>
      <c r="BB24" s="642"/>
      <c r="BC24" s="642"/>
      <c r="BD24" s="642"/>
      <c r="BE24" s="642"/>
      <c r="BF24" s="642"/>
      <c r="BG24" s="642"/>
      <c r="BH24" s="642"/>
      <c r="BI24" s="642"/>
      <c r="BJ24" s="642"/>
      <c r="BK24" s="643"/>
      <c r="BL24" s="644">
        <v>24.254999999999999</v>
      </c>
      <c r="BM24" s="693"/>
      <c r="BN24" s="693"/>
      <c r="BO24" s="693"/>
      <c r="BP24" s="693"/>
      <c r="BQ24" s="693"/>
      <c r="BR24" s="693"/>
      <c r="BS24" s="693"/>
      <c r="BT24" s="693"/>
      <c r="BU24" s="693"/>
      <c r="BV24" s="693"/>
      <c r="BW24" s="693"/>
      <c r="BX24" s="693"/>
      <c r="BY24" s="694"/>
      <c r="BZ24" s="644">
        <f t="shared" si="0"/>
        <v>25.297964999999998</v>
      </c>
      <c r="CA24" s="693"/>
      <c r="CB24" s="693"/>
      <c r="CC24" s="693"/>
      <c r="CD24" s="693"/>
      <c r="CE24" s="693"/>
      <c r="CF24" s="693"/>
      <c r="CG24" s="693"/>
      <c r="CH24" s="693"/>
      <c r="CI24" s="693"/>
      <c r="CJ24" s="693"/>
      <c r="CK24" s="693"/>
      <c r="CL24" s="693"/>
      <c r="CM24" s="694"/>
      <c r="CN24" s="644">
        <f t="shared" si="1"/>
        <v>26.588161214999996</v>
      </c>
      <c r="CO24" s="693"/>
      <c r="CP24" s="693"/>
      <c r="CQ24" s="693"/>
      <c r="CR24" s="693"/>
      <c r="CS24" s="693"/>
      <c r="CT24" s="693"/>
      <c r="CU24" s="693"/>
      <c r="CV24" s="693"/>
      <c r="CW24" s="693"/>
      <c r="CX24" s="693"/>
      <c r="CY24" s="693"/>
      <c r="CZ24" s="693"/>
      <c r="DA24" s="694"/>
      <c r="DB24" s="644">
        <f t="shared" si="2"/>
        <v>28.156862726684995</v>
      </c>
      <c r="DC24" s="693"/>
      <c r="DD24" s="693"/>
      <c r="DE24" s="693"/>
      <c r="DF24" s="693"/>
      <c r="DG24" s="693"/>
      <c r="DH24" s="693"/>
      <c r="DI24" s="693"/>
      <c r="DJ24" s="693"/>
      <c r="DK24" s="693"/>
      <c r="DL24" s="693"/>
      <c r="DM24" s="693"/>
      <c r="DN24" s="693"/>
      <c r="DO24" s="694"/>
      <c r="DP24" s="644">
        <f t="shared" si="3"/>
        <v>29.81811762755941</v>
      </c>
      <c r="DQ24" s="693"/>
      <c r="DR24" s="693"/>
      <c r="DS24" s="693"/>
      <c r="DT24" s="693"/>
      <c r="DU24" s="693"/>
      <c r="DV24" s="693"/>
      <c r="DW24" s="693"/>
      <c r="DX24" s="693"/>
      <c r="DY24" s="693"/>
      <c r="DZ24" s="693"/>
      <c r="EA24" s="693"/>
      <c r="EB24" s="693"/>
      <c r="EC24" s="695"/>
    </row>
    <row r="25" spans="1:137" x14ac:dyDescent="0.2">
      <c r="A25" s="696" t="s">
        <v>104</v>
      </c>
      <c r="B25" s="697"/>
      <c r="C25" s="697"/>
      <c r="D25" s="697"/>
      <c r="E25" s="697"/>
      <c r="F25" s="697"/>
      <c r="G25" s="698"/>
      <c r="H25" s="699" t="s">
        <v>434</v>
      </c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700"/>
      <c r="AL25" s="700"/>
      <c r="AM25" s="700"/>
      <c r="AN25" s="700"/>
      <c r="AO25" s="700"/>
      <c r="AP25" s="700"/>
      <c r="AQ25" s="700"/>
      <c r="AR25" s="700"/>
      <c r="AS25" s="700"/>
      <c r="AT25" s="700"/>
      <c r="AU25" s="700"/>
      <c r="AV25" s="700"/>
      <c r="AW25" s="700"/>
      <c r="AX25" s="700"/>
      <c r="AY25" s="700"/>
      <c r="AZ25" s="700"/>
      <c r="BA25" s="700"/>
      <c r="BB25" s="700"/>
      <c r="BC25" s="700"/>
      <c r="BD25" s="700"/>
      <c r="BE25" s="700"/>
      <c r="BF25" s="700"/>
      <c r="BG25" s="700"/>
      <c r="BH25" s="700"/>
      <c r="BI25" s="700"/>
      <c r="BJ25" s="700"/>
      <c r="BK25" s="701"/>
      <c r="BL25" s="644">
        <v>104.721</v>
      </c>
      <c r="BM25" s="693"/>
      <c r="BN25" s="693"/>
      <c r="BO25" s="693"/>
      <c r="BP25" s="693"/>
      <c r="BQ25" s="693"/>
      <c r="BR25" s="693"/>
      <c r="BS25" s="693"/>
      <c r="BT25" s="693"/>
      <c r="BU25" s="693"/>
      <c r="BV25" s="693"/>
      <c r="BW25" s="693"/>
      <c r="BX25" s="693"/>
      <c r="BY25" s="694"/>
      <c r="BZ25" s="644">
        <f t="shared" si="0"/>
        <v>109.224003</v>
      </c>
      <c r="CA25" s="693"/>
      <c r="CB25" s="693"/>
      <c r="CC25" s="693"/>
      <c r="CD25" s="693"/>
      <c r="CE25" s="693"/>
      <c r="CF25" s="693"/>
      <c r="CG25" s="693"/>
      <c r="CH25" s="693"/>
      <c r="CI25" s="693"/>
      <c r="CJ25" s="693"/>
      <c r="CK25" s="693"/>
      <c r="CL25" s="693"/>
      <c r="CM25" s="694"/>
      <c r="CN25" s="644">
        <f t="shared" si="1"/>
        <v>114.79442715299999</v>
      </c>
      <c r="CO25" s="693"/>
      <c r="CP25" s="693"/>
      <c r="CQ25" s="693"/>
      <c r="CR25" s="693"/>
      <c r="CS25" s="693"/>
      <c r="CT25" s="693"/>
      <c r="CU25" s="693"/>
      <c r="CV25" s="693"/>
      <c r="CW25" s="693"/>
      <c r="CX25" s="693"/>
      <c r="CY25" s="693"/>
      <c r="CZ25" s="693"/>
      <c r="DA25" s="694"/>
      <c r="DB25" s="644">
        <f t="shared" si="2"/>
        <v>121.56729835502698</v>
      </c>
      <c r="DC25" s="693"/>
      <c r="DD25" s="693"/>
      <c r="DE25" s="693"/>
      <c r="DF25" s="693"/>
      <c r="DG25" s="693"/>
      <c r="DH25" s="693"/>
      <c r="DI25" s="693"/>
      <c r="DJ25" s="693"/>
      <c r="DK25" s="693"/>
      <c r="DL25" s="693"/>
      <c r="DM25" s="693"/>
      <c r="DN25" s="693"/>
      <c r="DO25" s="694"/>
      <c r="DP25" s="644">
        <f t="shared" si="3"/>
        <v>128.73976895797355</v>
      </c>
      <c r="DQ25" s="693"/>
      <c r="DR25" s="693"/>
      <c r="DS25" s="693"/>
      <c r="DT25" s="693"/>
      <c r="DU25" s="693"/>
      <c r="DV25" s="693"/>
      <c r="DW25" s="693"/>
      <c r="DX25" s="693"/>
      <c r="DY25" s="693"/>
      <c r="DZ25" s="693"/>
      <c r="EA25" s="693"/>
      <c r="EB25" s="693"/>
      <c r="EC25" s="695"/>
    </row>
    <row r="26" spans="1:137" x14ac:dyDescent="0.2">
      <c r="A26" s="696" t="s">
        <v>105</v>
      </c>
      <c r="B26" s="697"/>
      <c r="C26" s="697"/>
      <c r="D26" s="697"/>
      <c r="E26" s="697"/>
      <c r="F26" s="697"/>
      <c r="G26" s="698"/>
      <c r="H26" s="699" t="s">
        <v>435</v>
      </c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0"/>
      <c r="AL26" s="700"/>
      <c r="AM26" s="700"/>
      <c r="AN26" s="700"/>
      <c r="AO26" s="700"/>
      <c r="AP26" s="700"/>
      <c r="AQ26" s="700"/>
      <c r="AR26" s="700"/>
      <c r="AS26" s="700"/>
      <c r="AT26" s="700"/>
      <c r="AU26" s="700"/>
      <c r="AV26" s="700"/>
      <c r="AW26" s="700"/>
      <c r="AX26" s="700"/>
      <c r="AY26" s="700"/>
      <c r="AZ26" s="700"/>
      <c r="BA26" s="700"/>
      <c r="BB26" s="700"/>
      <c r="BC26" s="700"/>
      <c r="BD26" s="700"/>
      <c r="BE26" s="700"/>
      <c r="BF26" s="700"/>
      <c r="BG26" s="700"/>
      <c r="BH26" s="700"/>
      <c r="BI26" s="700"/>
      <c r="BJ26" s="700"/>
      <c r="BK26" s="701"/>
      <c r="BL26" s="644">
        <f>4.237</f>
        <v>4.2370000000000001</v>
      </c>
      <c r="BM26" s="693"/>
      <c r="BN26" s="693"/>
      <c r="BO26" s="693"/>
      <c r="BP26" s="693"/>
      <c r="BQ26" s="693"/>
      <c r="BR26" s="693"/>
      <c r="BS26" s="693"/>
      <c r="BT26" s="693"/>
      <c r="BU26" s="693"/>
      <c r="BV26" s="693"/>
      <c r="BW26" s="693"/>
      <c r="BX26" s="693"/>
      <c r="BY26" s="694"/>
      <c r="BZ26" s="644">
        <f t="shared" si="0"/>
        <v>4.4191909999999996</v>
      </c>
      <c r="CA26" s="693"/>
      <c r="CB26" s="693"/>
      <c r="CC26" s="693"/>
      <c r="CD26" s="693"/>
      <c r="CE26" s="693"/>
      <c r="CF26" s="693"/>
      <c r="CG26" s="693"/>
      <c r="CH26" s="693"/>
      <c r="CI26" s="693"/>
      <c r="CJ26" s="693"/>
      <c r="CK26" s="693"/>
      <c r="CL26" s="693"/>
      <c r="CM26" s="694"/>
      <c r="CN26" s="644">
        <f t="shared" si="1"/>
        <v>4.6445697409999998</v>
      </c>
      <c r="CO26" s="693"/>
      <c r="CP26" s="693"/>
      <c r="CQ26" s="693"/>
      <c r="CR26" s="693"/>
      <c r="CS26" s="693"/>
      <c r="CT26" s="693"/>
      <c r="CU26" s="693"/>
      <c r="CV26" s="693"/>
      <c r="CW26" s="693"/>
      <c r="CX26" s="693"/>
      <c r="CY26" s="693"/>
      <c r="CZ26" s="693"/>
      <c r="DA26" s="694"/>
      <c r="DB26" s="644">
        <f t="shared" si="2"/>
        <v>4.9185993557189995</v>
      </c>
      <c r="DC26" s="693"/>
      <c r="DD26" s="693"/>
      <c r="DE26" s="693"/>
      <c r="DF26" s="693"/>
      <c r="DG26" s="693"/>
      <c r="DH26" s="693"/>
      <c r="DI26" s="693"/>
      <c r="DJ26" s="693"/>
      <c r="DK26" s="693"/>
      <c r="DL26" s="693"/>
      <c r="DM26" s="693"/>
      <c r="DN26" s="693"/>
      <c r="DO26" s="694"/>
      <c r="DP26" s="644">
        <f t="shared" si="3"/>
        <v>5.2087967177064201</v>
      </c>
      <c r="DQ26" s="693"/>
      <c r="DR26" s="693"/>
      <c r="DS26" s="693"/>
      <c r="DT26" s="693"/>
      <c r="DU26" s="693"/>
      <c r="DV26" s="693"/>
      <c r="DW26" s="693"/>
      <c r="DX26" s="693"/>
      <c r="DY26" s="693"/>
      <c r="DZ26" s="693"/>
      <c r="EA26" s="693"/>
      <c r="EB26" s="693"/>
      <c r="EC26" s="695"/>
      <c r="EG26" s="513"/>
    </row>
    <row r="27" spans="1:137" x14ac:dyDescent="0.2">
      <c r="A27" s="696" t="s">
        <v>106</v>
      </c>
      <c r="B27" s="697"/>
      <c r="C27" s="697"/>
      <c r="D27" s="697"/>
      <c r="E27" s="697"/>
      <c r="F27" s="697"/>
      <c r="G27" s="698"/>
      <c r="H27" s="699" t="s">
        <v>436</v>
      </c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0"/>
      <c r="AG27" s="700"/>
      <c r="AH27" s="700"/>
      <c r="AI27" s="700"/>
      <c r="AJ27" s="700"/>
      <c r="AK27" s="700"/>
      <c r="AL27" s="700"/>
      <c r="AM27" s="700"/>
      <c r="AN27" s="700"/>
      <c r="AO27" s="700"/>
      <c r="AP27" s="700"/>
      <c r="AQ27" s="700"/>
      <c r="AR27" s="700"/>
      <c r="AS27" s="700"/>
      <c r="AT27" s="700"/>
      <c r="AU27" s="700"/>
      <c r="AV27" s="700"/>
      <c r="AW27" s="700"/>
      <c r="AX27" s="700"/>
      <c r="AY27" s="700"/>
      <c r="AZ27" s="700"/>
      <c r="BA27" s="700"/>
      <c r="BB27" s="700"/>
      <c r="BC27" s="700"/>
      <c r="BD27" s="700"/>
      <c r="BE27" s="700"/>
      <c r="BF27" s="700"/>
      <c r="BG27" s="700"/>
      <c r="BH27" s="700"/>
      <c r="BI27" s="700"/>
      <c r="BJ27" s="700"/>
      <c r="BK27" s="701"/>
      <c r="BL27" s="644">
        <v>0.32200000000000001</v>
      </c>
      <c r="BM27" s="693"/>
      <c r="BN27" s="693"/>
      <c r="BO27" s="693"/>
      <c r="BP27" s="693"/>
      <c r="BQ27" s="693"/>
      <c r="BR27" s="693"/>
      <c r="BS27" s="693"/>
      <c r="BT27" s="693"/>
      <c r="BU27" s="693"/>
      <c r="BV27" s="693"/>
      <c r="BW27" s="693"/>
      <c r="BX27" s="693"/>
      <c r="BY27" s="694"/>
      <c r="BZ27" s="644">
        <f t="shared" si="0"/>
        <v>0.33584599999999998</v>
      </c>
      <c r="CA27" s="693"/>
      <c r="CB27" s="693"/>
      <c r="CC27" s="693"/>
      <c r="CD27" s="693"/>
      <c r="CE27" s="693"/>
      <c r="CF27" s="693"/>
      <c r="CG27" s="693"/>
      <c r="CH27" s="693"/>
      <c r="CI27" s="693"/>
      <c r="CJ27" s="693"/>
      <c r="CK27" s="693"/>
      <c r="CL27" s="693"/>
      <c r="CM27" s="694"/>
      <c r="CN27" s="644">
        <f t="shared" si="1"/>
        <v>0.35297414599999993</v>
      </c>
      <c r="CO27" s="693"/>
      <c r="CP27" s="693"/>
      <c r="CQ27" s="693"/>
      <c r="CR27" s="693"/>
      <c r="CS27" s="693"/>
      <c r="CT27" s="693"/>
      <c r="CU27" s="693"/>
      <c r="CV27" s="693"/>
      <c r="CW27" s="693"/>
      <c r="CX27" s="693"/>
      <c r="CY27" s="693"/>
      <c r="CZ27" s="693"/>
      <c r="DA27" s="694"/>
      <c r="DB27" s="644">
        <f t="shared" si="2"/>
        <v>0.37379962061399991</v>
      </c>
      <c r="DC27" s="693"/>
      <c r="DD27" s="693"/>
      <c r="DE27" s="693"/>
      <c r="DF27" s="693"/>
      <c r="DG27" s="693"/>
      <c r="DH27" s="693"/>
      <c r="DI27" s="693"/>
      <c r="DJ27" s="693"/>
      <c r="DK27" s="693"/>
      <c r="DL27" s="693"/>
      <c r="DM27" s="693"/>
      <c r="DN27" s="693"/>
      <c r="DO27" s="694"/>
      <c r="DP27" s="644">
        <f t="shared" si="3"/>
        <v>0.39585379823022587</v>
      </c>
      <c r="DQ27" s="693"/>
      <c r="DR27" s="693"/>
      <c r="DS27" s="693"/>
      <c r="DT27" s="693"/>
      <c r="DU27" s="693"/>
      <c r="DV27" s="693"/>
      <c r="DW27" s="693"/>
      <c r="DX27" s="693"/>
      <c r="DY27" s="693"/>
      <c r="DZ27" s="693"/>
      <c r="EA27" s="693"/>
      <c r="EB27" s="693"/>
      <c r="EC27" s="695"/>
    </row>
    <row r="28" spans="1:137" x14ac:dyDescent="0.2">
      <c r="A28" s="696" t="s">
        <v>437</v>
      </c>
      <c r="B28" s="697"/>
      <c r="C28" s="697"/>
      <c r="D28" s="697"/>
      <c r="E28" s="697"/>
      <c r="F28" s="697"/>
      <c r="G28" s="698"/>
      <c r="H28" s="699" t="s">
        <v>438</v>
      </c>
      <c r="I28" s="700"/>
      <c r="J28" s="700"/>
      <c r="K28" s="700"/>
      <c r="L28" s="700"/>
      <c r="M28" s="700"/>
      <c r="N28" s="700"/>
      <c r="O28" s="700"/>
      <c r="P28" s="700"/>
      <c r="Q28" s="700"/>
      <c r="R28" s="700"/>
      <c r="S28" s="700"/>
      <c r="T28" s="700"/>
      <c r="U28" s="700"/>
      <c r="V28" s="700"/>
      <c r="W28" s="700"/>
      <c r="X28" s="700"/>
      <c r="Y28" s="700"/>
      <c r="Z28" s="700"/>
      <c r="AA28" s="700"/>
      <c r="AB28" s="700"/>
      <c r="AC28" s="700"/>
      <c r="AD28" s="700"/>
      <c r="AE28" s="700"/>
      <c r="AF28" s="700"/>
      <c r="AG28" s="700"/>
      <c r="AH28" s="700"/>
      <c r="AI28" s="700"/>
      <c r="AJ28" s="700"/>
      <c r="AK28" s="700"/>
      <c r="AL28" s="700"/>
      <c r="AM28" s="700"/>
      <c r="AN28" s="700"/>
      <c r="AO28" s="700"/>
      <c r="AP28" s="700"/>
      <c r="AQ28" s="700"/>
      <c r="AR28" s="700"/>
      <c r="AS28" s="700"/>
      <c r="AT28" s="700"/>
      <c r="AU28" s="700"/>
      <c r="AV28" s="700"/>
      <c r="AW28" s="700"/>
      <c r="AX28" s="700"/>
      <c r="AY28" s="700"/>
      <c r="AZ28" s="700"/>
      <c r="BA28" s="700"/>
      <c r="BB28" s="700"/>
      <c r="BC28" s="700"/>
      <c r="BD28" s="700"/>
      <c r="BE28" s="700"/>
      <c r="BF28" s="700"/>
      <c r="BG28" s="700"/>
      <c r="BH28" s="700"/>
      <c r="BI28" s="700"/>
      <c r="BJ28" s="700"/>
      <c r="BK28" s="701"/>
      <c r="BL28" s="644">
        <f>BL30+BL31+BL32</f>
        <v>43.216000000000001</v>
      </c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  <c r="BX28" s="693"/>
      <c r="BY28" s="694"/>
      <c r="BZ28" s="644">
        <f>BZ30+BZ31+BZ32</f>
        <v>45.074287999999996</v>
      </c>
      <c r="CA28" s="693"/>
      <c r="CB28" s="693"/>
      <c r="CC28" s="693"/>
      <c r="CD28" s="693"/>
      <c r="CE28" s="693"/>
      <c r="CF28" s="693"/>
      <c r="CG28" s="693"/>
      <c r="CH28" s="693"/>
      <c r="CI28" s="693"/>
      <c r="CJ28" s="693"/>
      <c r="CK28" s="693"/>
      <c r="CL28" s="693"/>
      <c r="CM28" s="694"/>
      <c r="CN28" s="644">
        <f>CN30+CN31+CN32</f>
        <v>47.37307668799999</v>
      </c>
      <c r="CO28" s="693"/>
      <c r="CP28" s="693"/>
      <c r="CQ28" s="693"/>
      <c r="CR28" s="693"/>
      <c r="CS28" s="693"/>
      <c r="CT28" s="693"/>
      <c r="CU28" s="693"/>
      <c r="CV28" s="693"/>
      <c r="CW28" s="693"/>
      <c r="CX28" s="693"/>
      <c r="CY28" s="693"/>
      <c r="CZ28" s="693"/>
      <c r="DA28" s="694"/>
      <c r="DB28" s="644">
        <f>DB30+DB31+DB32</f>
        <v>50.168088212591982</v>
      </c>
      <c r="DC28" s="693"/>
      <c r="DD28" s="693"/>
      <c r="DE28" s="693"/>
      <c r="DF28" s="693"/>
      <c r="DG28" s="693"/>
      <c r="DH28" s="693"/>
      <c r="DI28" s="693"/>
      <c r="DJ28" s="693"/>
      <c r="DK28" s="693"/>
      <c r="DL28" s="693"/>
      <c r="DM28" s="693"/>
      <c r="DN28" s="693"/>
      <c r="DO28" s="694"/>
      <c r="DP28" s="644">
        <f>DP30+DP31+DP32</f>
        <v>53.128005417134915</v>
      </c>
      <c r="DQ28" s="693"/>
      <c r="DR28" s="693"/>
      <c r="DS28" s="693"/>
      <c r="DT28" s="693"/>
      <c r="DU28" s="693"/>
      <c r="DV28" s="693"/>
      <c r="DW28" s="693"/>
      <c r="DX28" s="693"/>
      <c r="DY28" s="693"/>
      <c r="DZ28" s="693"/>
      <c r="EA28" s="693"/>
      <c r="EB28" s="693"/>
      <c r="EC28" s="695"/>
    </row>
    <row r="29" spans="1:137" x14ac:dyDescent="0.2">
      <c r="A29" s="638"/>
      <c r="B29" s="639"/>
      <c r="C29" s="639"/>
      <c r="D29" s="639"/>
      <c r="E29" s="639"/>
      <c r="F29" s="639"/>
      <c r="G29" s="640"/>
      <c r="H29" s="641" t="s">
        <v>426</v>
      </c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  <c r="AU29" s="642"/>
      <c r="AV29" s="642"/>
      <c r="AW29" s="642"/>
      <c r="AX29" s="642"/>
      <c r="AY29" s="642"/>
      <c r="AZ29" s="642"/>
      <c r="BA29" s="642"/>
      <c r="BB29" s="642"/>
      <c r="BC29" s="642"/>
      <c r="BD29" s="642"/>
      <c r="BE29" s="642"/>
      <c r="BF29" s="642"/>
      <c r="BG29" s="642"/>
      <c r="BH29" s="642"/>
      <c r="BI29" s="642"/>
      <c r="BJ29" s="642"/>
      <c r="BK29" s="643"/>
      <c r="BL29" s="644"/>
      <c r="BM29" s="693"/>
      <c r="BN29" s="693"/>
      <c r="BO29" s="693"/>
      <c r="BP29" s="693"/>
      <c r="BQ29" s="693"/>
      <c r="BR29" s="693"/>
      <c r="BS29" s="693"/>
      <c r="BT29" s="693"/>
      <c r="BU29" s="693"/>
      <c r="BV29" s="693"/>
      <c r="BW29" s="693"/>
      <c r="BX29" s="693"/>
      <c r="BY29" s="694"/>
      <c r="BZ29" s="644"/>
      <c r="CA29" s="693"/>
      <c r="CB29" s="693"/>
      <c r="CC29" s="693"/>
      <c r="CD29" s="693"/>
      <c r="CE29" s="693"/>
      <c r="CF29" s="693"/>
      <c r="CG29" s="693"/>
      <c r="CH29" s="693"/>
      <c r="CI29" s="693"/>
      <c r="CJ29" s="693"/>
      <c r="CK29" s="693"/>
      <c r="CL29" s="693"/>
      <c r="CM29" s="694"/>
      <c r="CN29" s="644"/>
      <c r="CO29" s="693"/>
      <c r="CP29" s="693"/>
      <c r="CQ29" s="693"/>
      <c r="CR29" s="693"/>
      <c r="CS29" s="693"/>
      <c r="CT29" s="693"/>
      <c r="CU29" s="693"/>
      <c r="CV29" s="693"/>
      <c r="CW29" s="693"/>
      <c r="CX29" s="693"/>
      <c r="CY29" s="693"/>
      <c r="CZ29" s="693"/>
      <c r="DA29" s="694"/>
      <c r="DB29" s="644"/>
      <c r="DC29" s="693"/>
      <c r="DD29" s="693"/>
      <c r="DE29" s="693"/>
      <c r="DF29" s="693"/>
      <c r="DG29" s="693"/>
      <c r="DH29" s="693"/>
      <c r="DI29" s="693"/>
      <c r="DJ29" s="693"/>
      <c r="DK29" s="693"/>
      <c r="DL29" s="693"/>
      <c r="DM29" s="693"/>
      <c r="DN29" s="693"/>
      <c r="DO29" s="694"/>
      <c r="DP29" s="644"/>
      <c r="DQ29" s="693"/>
      <c r="DR29" s="693"/>
      <c r="DS29" s="693"/>
      <c r="DT29" s="693"/>
      <c r="DU29" s="693"/>
      <c r="DV29" s="693"/>
      <c r="DW29" s="693"/>
      <c r="DX29" s="693"/>
      <c r="DY29" s="693"/>
      <c r="DZ29" s="693"/>
      <c r="EA29" s="693"/>
      <c r="EB29" s="693"/>
      <c r="EC29" s="695"/>
    </row>
    <row r="30" spans="1:137" x14ac:dyDescent="0.2">
      <c r="A30" s="638" t="s">
        <v>439</v>
      </c>
      <c r="B30" s="639"/>
      <c r="C30" s="639"/>
      <c r="D30" s="639"/>
      <c r="E30" s="639"/>
      <c r="F30" s="639"/>
      <c r="G30" s="640"/>
      <c r="H30" s="641" t="s">
        <v>440</v>
      </c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642"/>
      <c r="AQ30" s="642"/>
      <c r="AR30" s="642"/>
      <c r="AS30" s="642"/>
      <c r="AT30" s="642"/>
      <c r="AU30" s="642"/>
      <c r="AV30" s="642"/>
      <c r="AW30" s="642"/>
      <c r="AX30" s="642"/>
      <c r="AY30" s="642"/>
      <c r="AZ30" s="642"/>
      <c r="BA30" s="642"/>
      <c r="BB30" s="642"/>
      <c r="BC30" s="642"/>
      <c r="BD30" s="642"/>
      <c r="BE30" s="642"/>
      <c r="BF30" s="642"/>
      <c r="BG30" s="642"/>
      <c r="BH30" s="642"/>
      <c r="BI30" s="642"/>
      <c r="BJ30" s="642"/>
      <c r="BK30" s="643"/>
      <c r="BL30" s="644">
        <v>2.4609999999999999</v>
      </c>
      <c r="BM30" s="693"/>
      <c r="BN30" s="693"/>
      <c r="BO30" s="693"/>
      <c r="BP30" s="693"/>
      <c r="BQ30" s="693"/>
      <c r="BR30" s="693"/>
      <c r="BS30" s="693"/>
      <c r="BT30" s="693"/>
      <c r="BU30" s="693"/>
      <c r="BV30" s="693"/>
      <c r="BW30" s="693"/>
      <c r="BX30" s="693"/>
      <c r="BY30" s="694"/>
      <c r="BZ30" s="644">
        <f>BL30*1.043</f>
        <v>2.5668229999999999</v>
      </c>
      <c r="CA30" s="693"/>
      <c r="CB30" s="693"/>
      <c r="CC30" s="693"/>
      <c r="CD30" s="693"/>
      <c r="CE30" s="693"/>
      <c r="CF30" s="693"/>
      <c r="CG30" s="693"/>
      <c r="CH30" s="693"/>
      <c r="CI30" s="693"/>
      <c r="CJ30" s="693"/>
      <c r="CK30" s="693"/>
      <c r="CL30" s="693"/>
      <c r="CM30" s="694"/>
      <c r="CN30" s="644">
        <f>BZ30*1.051</f>
        <v>2.6977309729999996</v>
      </c>
      <c r="CO30" s="693"/>
      <c r="CP30" s="693"/>
      <c r="CQ30" s="693"/>
      <c r="CR30" s="693"/>
      <c r="CS30" s="693"/>
      <c r="CT30" s="693"/>
      <c r="CU30" s="693"/>
      <c r="CV30" s="693"/>
      <c r="CW30" s="693"/>
      <c r="CX30" s="693"/>
      <c r="CY30" s="693"/>
      <c r="CZ30" s="693"/>
      <c r="DA30" s="694"/>
      <c r="DB30" s="644">
        <f>CN30*1.059</f>
        <v>2.8568971004069996</v>
      </c>
      <c r="DC30" s="693"/>
      <c r="DD30" s="693"/>
      <c r="DE30" s="693"/>
      <c r="DF30" s="693"/>
      <c r="DG30" s="693"/>
      <c r="DH30" s="693"/>
      <c r="DI30" s="693"/>
      <c r="DJ30" s="693"/>
      <c r="DK30" s="693"/>
      <c r="DL30" s="693"/>
      <c r="DM30" s="693"/>
      <c r="DN30" s="693"/>
      <c r="DO30" s="694"/>
      <c r="DP30" s="644">
        <f>DB30*1.059</f>
        <v>3.0254540293310126</v>
      </c>
      <c r="DQ30" s="693"/>
      <c r="DR30" s="693"/>
      <c r="DS30" s="693"/>
      <c r="DT30" s="693"/>
      <c r="DU30" s="693"/>
      <c r="DV30" s="693"/>
      <c r="DW30" s="693"/>
      <c r="DX30" s="693"/>
      <c r="DY30" s="693"/>
      <c r="DZ30" s="693"/>
      <c r="EA30" s="693"/>
      <c r="EB30" s="693"/>
      <c r="EC30" s="695"/>
    </row>
    <row r="31" spans="1:137" x14ac:dyDescent="0.2">
      <c r="A31" s="638" t="s">
        <v>441</v>
      </c>
      <c r="B31" s="639"/>
      <c r="C31" s="639"/>
      <c r="D31" s="639"/>
      <c r="E31" s="639"/>
      <c r="F31" s="639"/>
      <c r="G31" s="640"/>
      <c r="H31" s="641" t="s">
        <v>442</v>
      </c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2"/>
      <c r="AQ31" s="642"/>
      <c r="AR31" s="642"/>
      <c r="AS31" s="642"/>
      <c r="AT31" s="642"/>
      <c r="AU31" s="642"/>
      <c r="AV31" s="642"/>
      <c r="AW31" s="642"/>
      <c r="AX31" s="642"/>
      <c r="AY31" s="642"/>
      <c r="AZ31" s="642"/>
      <c r="BA31" s="642"/>
      <c r="BB31" s="642"/>
      <c r="BC31" s="642"/>
      <c r="BD31" s="642"/>
      <c r="BE31" s="642"/>
      <c r="BF31" s="642"/>
      <c r="BG31" s="642"/>
      <c r="BH31" s="642"/>
      <c r="BI31" s="642"/>
      <c r="BJ31" s="642"/>
      <c r="BK31" s="643"/>
      <c r="BL31" s="644">
        <v>30.984000000000002</v>
      </c>
      <c r="BM31" s="693"/>
      <c r="BN31" s="693"/>
      <c r="BO31" s="693"/>
      <c r="BP31" s="693"/>
      <c r="BQ31" s="693"/>
      <c r="BR31" s="693"/>
      <c r="BS31" s="693"/>
      <c r="BT31" s="693"/>
      <c r="BU31" s="693"/>
      <c r="BV31" s="693"/>
      <c r="BW31" s="693"/>
      <c r="BX31" s="693"/>
      <c r="BY31" s="694"/>
      <c r="BZ31" s="644">
        <f>BL31*1.043</f>
        <v>32.316311999999996</v>
      </c>
      <c r="CA31" s="693"/>
      <c r="CB31" s="693"/>
      <c r="CC31" s="693"/>
      <c r="CD31" s="693"/>
      <c r="CE31" s="693"/>
      <c r="CF31" s="693"/>
      <c r="CG31" s="693"/>
      <c r="CH31" s="693"/>
      <c r="CI31" s="693"/>
      <c r="CJ31" s="693"/>
      <c r="CK31" s="693"/>
      <c r="CL31" s="693"/>
      <c r="CM31" s="694"/>
      <c r="CN31" s="644">
        <f>BZ31*1.051</f>
        <v>33.964443911999993</v>
      </c>
      <c r="CO31" s="693"/>
      <c r="CP31" s="693"/>
      <c r="CQ31" s="693"/>
      <c r="CR31" s="693"/>
      <c r="CS31" s="693"/>
      <c r="CT31" s="693"/>
      <c r="CU31" s="693"/>
      <c r="CV31" s="693"/>
      <c r="CW31" s="693"/>
      <c r="CX31" s="693"/>
      <c r="CY31" s="693"/>
      <c r="CZ31" s="693"/>
      <c r="DA31" s="694"/>
      <c r="DB31" s="644">
        <f>CN31*1.059</f>
        <v>35.968346102807992</v>
      </c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693"/>
      <c r="DN31" s="693"/>
      <c r="DO31" s="694"/>
      <c r="DP31" s="644">
        <f>DB31*1.059</f>
        <v>38.09047852287366</v>
      </c>
      <c r="DQ31" s="693"/>
      <c r="DR31" s="693"/>
      <c r="DS31" s="693"/>
      <c r="DT31" s="693"/>
      <c r="DU31" s="693"/>
      <c r="DV31" s="693"/>
      <c r="DW31" s="693"/>
      <c r="DX31" s="693"/>
      <c r="DY31" s="693"/>
      <c r="DZ31" s="693"/>
      <c r="EA31" s="693"/>
      <c r="EB31" s="693"/>
      <c r="EC31" s="695"/>
    </row>
    <row r="32" spans="1:137" ht="13.5" thickBot="1" x14ac:dyDescent="0.25">
      <c r="A32" s="647" t="s">
        <v>443</v>
      </c>
      <c r="B32" s="648"/>
      <c r="C32" s="648"/>
      <c r="D32" s="648"/>
      <c r="E32" s="648"/>
      <c r="F32" s="648"/>
      <c r="G32" s="649"/>
      <c r="H32" s="650" t="s">
        <v>444</v>
      </c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2"/>
      <c r="BL32" s="644">
        <v>9.7710000000000008</v>
      </c>
      <c r="BM32" s="693"/>
      <c r="BN32" s="693"/>
      <c r="BO32" s="693"/>
      <c r="BP32" s="693"/>
      <c r="BQ32" s="693"/>
      <c r="BR32" s="693"/>
      <c r="BS32" s="693"/>
      <c r="BT32" s="693"/>
      <c r="BU32" s="693"/>
      <c r="BV32" s="693"/>
      <c r="BW32" s="693"/>
      <c r="BX32" s="693"/>
      <c r="BY32" s="694"/>
      <c r="BZ32" s="644">
        <f>BL32*1.043</f>
        <v>10.191153</v>
      </c>
      <c r="CA32" s="693"/>
      <c r="CB32" s="693"/>
      <c r="CC32" s="693"/>
      <c r="CD32" s="693"/>
      <c r="CE32" s="693"/>
      <c r="CF32" s="693"/>
      <c r="CG32" s="693"/>
      <c r="CH32" s="693"/>
      <c r="CI32" s="693"/>
      <c r="CJ32" s="693"/>
      <c r="CK32" s="693"/>
      <c r="CL32" s="693"/>
      <c r="CM32" s="694"/>
      <c r="CN32" s="644">
        <f>BZ32*1.051</f>
        <v>10.710901802999999</v>
      </c>
      <c r="CO32" s="693"/>
      <c r="CP32" s="693"/>
      <c r="CQ32" s="693"/>
      <c r="CR32" s="693"/>
      <c r="CS32" s="693"/>
      <c r="CT32" s="693"/>
      <c r="CU32" s="693"/>
      <c r="CV32" s="693"/>
      <c r="CW32" s="693"/>
      <c r="CX32" s="693"/>
      <c r="CY32" s="693"/>
      <c r="CZ32" s="693"/>
      <c r="DA32" s="694"/>
      <c r="DB32" s="644">
        <f>CN32*1.059</f>
        <v>11.342845009376997</v>
      </c>
      <c r="DC32" s="693"/>
      <c r="DD32" s="693"/>
      <c r="DE32" s="693"/>
      <c r="DF32" s="693"/>
      <c r="DG32" s="693"/>
      <c r="DH32" s="693"/>
      <c r="DI32" s="693"/>
      <c r="DJ32" s="693"/>
      <c r="DK32" s="693"/>
      <c r="DL32" s="693"/>
      <c r="DM32" s="693"/>
      <c r="DN32" s="693"/>
      <c r="DO32" s="694"/>
      <c r="DP32" s="644">
        <f>DB32*1.059</f>
        <v>12.012072864930239</v>
      </c>
      <c r="DQ32" s="693"/>
      <c r="DR32" s="693"/>
      <c r="DS32" s="693"/>
      <c r="DT32" s="693"/>
      <c r="DU32" s="693"/>
      <c r="DV32" s="693"/>
      <c r="DW32" s="693"/>
      <c r="DX32" s="693"/>
      <c r="DY32" s="693"/>
      <c r="DZ32" s="693"/>
      <c r="EA32" s="693"/>
      <c r="EB32" s="693"/>
      <c r="EC32" s="695"/>
    </row>
    <row r="33" spans="1:137" ht="13.5" thickBot="1" x14ac:dyDescent="0.25">
      <c r="A33" s="664" t="s">
        <v>445</v>
      </c>
      <c r="B33" s="665"/>
      <c r="C33" s="665"/>
      <c r="D33" s="665"/>
      <c r="E33" s="665"/>
      <c r="F33" s="665"/>
      <c r="G33" s="666"/>
      <c r="H33" s="690" t="s">
        <v>446</v>
      </c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1"/>
      <c r="BF33" s="691"/>
      <c r="BG33" s="691"/>
      <c r="BH33" s="691"/>
      <c r="BI33" s="691"/>
      <c r="BJ33" s="691"/>
      <c r="BK33" s="692"/>
      <c r="BL33" s="670">
        <f>BL15-BL19</f>
        <v>32.69793199999998</v>
      </c>
      <c r="BM33" s="671"/>
      <c r="BN33" s="671"/>
      <c r="BO33" s="671"/>
      <c r="BP33" s="671"/>
      <c r="BQ33" s="671"/>
      <c r="BR33" s="671"/>
      <c r="BS33" s="671"/>
      <c r="BT33" s="671"/>
      <c r="BU33" s="671"/>
      <c r="BV33" s="671"/>
      <c r="BW33" s="671"/>
      <c r="BX33" s="671"/>
      <c r="BY33" s="672"/>
      <c r="BZ33" s="670">
        <f>BZ15-BZ19</f>
        <v>26.431911075999949</v>
      </c>
      <c r="CA33" s="671"/>
      <c r="CB33" s="671"/>
      <c r="CC33" s="671"/>
      <c r="CD33" s="671"/>
      <c r="CE33" s="671"/>
      <c r="CF33" s="671"/>
      <c r="CG33" s="671"/>
      <c r="CH33" s="671"/>
      <c r="CI33" s="671"/>
      <c r="CJ33" s="671"/>
      <c r="CK33" s="671"/>
      <c r="CL33" s="671"/>
      <c r="CM33" s="672"/>
      <c r="CN33" s="670">
        <f>CN15-CN19</f>
        <v>24.219381540875958</v>
      </c>
      <c r="CO33" s="671"/>
      <c r="CP33" s="671"/>
      <c r="CQ33" s="671"/>
      <c r="CR33" s="671"/>
      <c r="CS33" s="671"/>
      <c r="CT33" s="671"/>
      <c r="CU33" s="671"/>
      <c r="CV33" s="671"/>
      <c r="CW33" s="671"/>
      <c r="CX33" s="671"/>
      <c r="CY33" s="671"/>
      <c r="CZ33" s="671"/>
      <c r="DA33" s="672"/>
      <c r="DB33" s="670">
        <f>DB15-DB19</f>
        <v>26.992008051787678</v>
      </c>
      <c r="DC33" s="671"/>
      <c r="DD33" s="671"/>
      <c r="DE33" s="671"/>
      <c r="DF33" s="671"/>
      <c r="DG33" s="671"/>
      <c r="DH33" s="671"/>
      <c r="DI33" s="671"/>
      <c r="DJ33" s="671"/>
      <c r="DK33" s="671"/>
      <c r="DL33" s="671"/>
      <c r="DM33" s="671"/>
      <c r="DN33" s="671"/>
      <c r="DO33" s="672"/>
      <c r="DP33" s="670">
        <f>DP15-DP19</f>
        <v>31.959002526843136</v>
      </c>
      <c r="DQ33" s="671"/>
      <c r="DR33" s="671"/>
      <c r="DS33" s="671"/>
      <c r="DT33" s="671"/>
      <c r="DU33" s="671"/>
      <c r="DV33" s="671"/>
      <c r="DW33" s="671"/>
      <c r="DX33" s="671"/>
      <c r="DY33" s="671"/>
      <c r="DZ33" s="671"/>
      <c r="EA33" s="671"/>
      <c r="EB33" s="671"/>
      <c r="EC33" s="687"/>
    </row>
    <row r="34" spans="1:137" x14ac:dyDescent="0.2">
      <c r="A34" s="629" t="s">
        <v>447</v>
      </c>
      <c r="B34" s="630"/>
      <c r="C34" s="630"/>
      <c r="D34" s="630"/>
      <c r="E34" s="630"/>
      <c r="F34" s="630"/>
      <c r="G34" s="631"/>
      <c r="H34" s="632" t="s">
        <v>448</v>
      </c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33"/>
      <c r="AU34" s="633"/>
      <c r="AV34" s="633"/>
      <c r="AW34" s="633"/>
      <c r="AX34" s="633"/>
      <c r="AY34" s="633"/>
      <c r="AZ34" s="633"/>
      <c r="BA34" s="633"/>
      <c r="BB34" s="633"/>
      <c r="BC34" s="633"/>
      <c r="BD34" s="633"/>
      <c r="BE34" s="633"/>
      <c r="BF34" s="633"/>
      <c r="BG34" s="633"/>
      <c r="BH34" s="633"/>
      <c r="BI34" s="633"/>
      <c r="BJ34" s="633"/>
      <c r="BK34" s="634"/>
      <c r="BL34" s="676">
        <f>BL35-BL39</f>
        <v>-0.58699999999999997</v>
      </c>
      <c r="BM34" s="677"/>
      <c r="BN34" s="677"/>
      <c r="BO34" s="677"/>
      <c r="BP34" s="677"/>
      <c r="BQ34" s="677"/>
      <c r="BR34" s="677"/>
      <c r="BS34" s="677"/>
      <c r="BT34" s="677"/>
      <c r="BU34" s="677"/>
      <c r="BV34" s="677"/>
      <c r="BW34" s="677"/>
      <c r="BX34" s="677"/>
      <c r="BY34" s="678"/>
      <c r="BZ34" s="676">
        <f>BZ35-BZ39</f>
        <v>-0.61224099999999992</v>
      </c>
      <c r="CA34" s="677"/>
      <c r="CB34" s="677"/>
      <c r="CC34" s="677"/>
      <c r="CD34" s="677"/>
      <c r="CE34" s="677"/>
      <c r="CF34" s="677"/>
      <c r="CG34" s="677"/>
      <c r="CH34" s="677"/>
      <c r="CI34" s="677"/>
      <c r="CJ34" s="677"/>
      <c r="CK34" s="677"/>
      <c r="CL34" s="677"/>
      <c r="CM34" s="678"/>
      <c r="CN34" s="676">
        <f>CN35-CN39</f>
        <v>-0.64346529099999983</v>
      </c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7"/>
      <c r="CZ34" s="677"/>
      <c r="DA34" s="678"/>
      <c r="DB34" s="676">
        <f>DB35-DB39</f>
        <v>-0.68142974316899974</v>
      </c>
      <c r="DC34" s="677"/>
      <c r="DD34" s="677"/>
      <c r="DE34" s="677"/>
      <c r="DF34" s="677"/>
      <c r="DG34" s="677"/>
      <c r="DH34" s="677"/>
      <c r="DI34" s="677"/>
      <c r="DJ34" s="677"/>
      <c r="DK34" s="677"/>
      <c r="DL34" s="677"/>
      <c r="DM34" s="677"/>
      <c r="DN34" s="677"/>
      <c r="DO34" s="678"/>
      <c r="DP34" s="676">
        <f>DP35-DP39</f>
        <v>-0.72163409801597067</v>
      </c>
      <c r="DQ34" s="677"/>
      <c r="DR34" s="677"/>
      <c r="DS34" s="677"/>
      <c r="DT34" s="677"/>
      <c r="DU34" s="677"/>
      <c r="DV34" s="677"/>
      <c r="DW34" s="677"/>
      <c r="DX34" s="677"/>
      <c r="DY34" s="677"/>
      <c r="DZ34" s="677"/>
      <c r="EA34" s="677"/>
      <c r="EB34" s="677"/>
      <c r="EC34" s="682"/>
    </row>
    <row r="35" spans="1:137" x14ac:dyDescent="0.2">
      <c r="A35" s="638" t="s">
        <v>15</v>
      </c>
      <c r="B35" s="639"/>
      <c r="C35" s="639"/>
      <c r="D35" s="639"/>
      <c r="E35" s="639"/>
      <c r="F35" s="639"/>
      <c r="G35" s="640"/>
      <c r="H35" s="641" t="s">
        <v>449</v>
      </c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642"/>
      <c r="AH35" s="642"/>
      <c r="AI35" s="642"/>
      <c r="AJ35" s="642"/>
      <c r="AK35" s="642"/>
      <c r="AL35" s="642"/>
      <c r="AM35" s="642"/>
      <c r="AN35" s="642"/>
      <c r="AO35" s="642"/>
      <c r="AP35" s="642"/>
      <c r="AQ35" s="642"/>
      <c r="AR35" s="642"/>
      <c r="AS35" s="642"/>
      <c r="AT35" s="642"/>
      <c r="AU35" s="642"/>
      <c r="AV35" s="642"/>
      <c r="AW35" s="642"/>
      <c r="AX35" s="642"/>
      <c r="AY35" s="642"/>
      <c r="AZ35" s="642"/>
      <c r="BA35" s="642"/>
      <c r="BB35" s="642"/>
      <c r="BC35" s="642"/>
      <c r="BD35" s="642"/>
      <c r="BE35" s="642"/>
      <c r="BF35" s="642"/>
      <c r="BG35" s="642"/>
      <c r="BH35" s="642"/>
      <c r="BI35" s="642"/>
      <c r="BJ35" s="642"/>
      <c r="BK35" s="643"/>
      <c r="BL35" s="623">
        <f>BL37+BL38</f>
        <v>0</v>
      </c>
      <c r="BM35" s="624"/>
      <c r="BN35" s="624"/>
      <c r="BO35" s="624"/>
      <c r="BP35" s="624"/>
      <c r="BQ35" s="624"/>
      <c r="BR35" s="624"/>
      <c r="BS35" s="624"/>
      <c r="BT35" s="624"/>
      <c r="BU35" s="624"/>
      <c r="BV35" s="624"/>
      <c r="BW35" s="624"/>
      <c r="BX35" s="624"/>
      <c r="BY35" s="645"/>
      <c r="BZ35" s="623">
        <f>BZ37+BZ38</f>
        <v>0</v>
      </c>
      <c r="CA35" s="624"/>
      <c r="CB35" s="624"/>
      <c r="CC35" s="624"/>
      <c r="CD35" s="624"/>
      <c r="CE35" s="624"/>
      <c r="CF35" s="624"/>
      <c r="CG35" s="624"/>
      <c r="CH35" s="624"/>
      <c r="CI35" s="624"/>
      <c r="CJ35" s="624"/>
      <c r="CK35" s="624"/>
      <c r="CL35" s="624"/>
      <c r="CM35" s="645"/>
      <c r="CN35" s="623">
        <f>CN37+CN38</f>
        <v>0</v>
      </c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45"/>
      <c r="DB35" s="623">
        <f>DB37+DB38</f>
        <v>0</v>
      </c>
      <c r="DC35" s="624"/>
      <c r="DD35" s="624"/>
      <c r="DE35" s="624"/>
      <c r="DF35" s="624"/>
      <c r="DG35" s="624"/>
      <c r="DH35" s="624"/>
      <c r="DI35" s="624"/>
      <c r="DJ35" s="624"/>
      <c r="DK35" s="624"/>
      <c r="DL35" s="624"/>
      <c r="DM35" s="624"/>
      <c r="DN35" s="624"/>
      <c r="DO35" s="645"/>
      <c r="DP35" s="623">
        <f>DP37+DP38</f>
        <v>0</v>
      </c>
      <c r="DQ35" s="624"/>
      <c r="DR35" s="624"/>
      <c r="DS35" s="624"/>
      <c r="DT35" s="624"/>
      <c r="DU35" s="624"/>
      <c r="DV35" s="624"/>
      <c r="DW35" s="624"/>
      <c r="DX35" s="624"/>
      <c r="DY35" s="624"/>
      <c r="DZ35" s="624"/>
      <c r="EA35" s="624"/>
      <c r="EB35" s="624"/>
      <c r="EC35" s="625"/>
    </row>
    <row r="36" spans="1:137" x14ac:dyDescent="0.2">
      <c r="A36" s="638"/>
      <c r="B36" s="639"/>
      <c r="C36" s="639"/>
      <c r="D36" s="639"/>
      <c r="E36" s="639"/>
      <c r="F36" s="639"/>
      <c r="G36" s="640"/>
      <c r="H36" s="641" t="s">
        <v>450</v>
      </c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2"/>
      <c r="AN36" s="642"/>
      <c r="AO36" s="642"/>
      <c r="AP36" s="642"/>
      <c r="AQ36" s="642"/>
      <c r="AR36" s="642"/>
      <c r="AS36" s="642"/>
      <c r="AT36" s="642"/>
      <c r="AU36" s="642"/>
      <c r="AV36" s="642"/>
      <c r="AW36" s="642"/>
      <c r="AX36" s="642"/>
      <c r="AY36" s="642"/>
      <c r="AZ36" s="642"/>
      <c r="BA36" s="642"/>
      <c r="BB36" s="642"/>
      <c r="BC36" s="642"/>
      <c r="BD36" s="642"/>
      <c r="BE36" s="642"/>
      <c r="BF36" s="642"/>
      <c r="BG36" s="642"/>
      <c r="BH36" s="642"/>
      <c r="BI36" s="642"/>
      <c r="BJ36" s="642"/>
      <c r="BK36" s="643"/>
      <c r="BL36" s="623"/>
      <c r="BM36" s="624"/>
      <c r="BN36" s="624"/>
      <c r="BO36" s="624"/>
      <c r="BP36" s="624"/>
      <c r="BQ36" s="624"/>
      <c r="BR36" s="624"/>
      <c r="BS36" s="624"/>
      <c r="BT36" s="624"/>
      <c r="BU36" s="624"/>
      <c r="BV36" s="624"/>
      <c r="BW36" s="624"/>
      <c r="BX36" s="624"/>
      <c r="BY36" s="645"/>
      <c r="BZ36" s="623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45"/>
      <c r="CN36" s="623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45"/>
      <c r="DB36" s="623"/>
      <c r="DC36" s="624"/>
      <c r="DD36" s="624"/>
      <c r="DE36" s="624"/>
      <c r="DF36" s="624"/>
      <c r="DG36" s="624"/>
      <c r="DH36" s="624"/>
      <c r="DI36" s="624"/>
      <c r="DJ36" s="624"/>
      <c r="DK36" s="624"/>
      <c r="DL36" s="624"/>
      <c r="DM36" s="624"/>
      <c r="DN36" s="624"/>
      <c r="DO36" s="645"/>
      <c r="DP36" s="623"/>
      <c r="DQ36" s="624"/>
      <c r="DR36" s="624"/>
      <c r="DS36" s="624"/>
      <c r="DT36" s="624"/>
      <c r="DU36" s="624"/>
      <c r="DV36" s="624"/>
      <c r="DW36" s="624"/>
      <c r="DX36" s="624"/>
      <c r="DY36" s="624"/>
      <c r="DZ36" s="624"/>
      <c r="EA36" s="624"/>
      <c r="EB36" s="624"/>
      <c r="EC36" s="625"/>
    </row>
    <row r="37" spans="1:137" ht="25.5" customHeight="1" x14ac:dyDescent="0.2">
      <c r="A37" s="638" t="s">
        <v>16</v>
      </c>
      <c r="B37" s="639"/>
      <c r="C37" s="639"/>
      <c r="D37" s="639"/>
      <c r="E37" s="639"/>
      <c r="F37" s="639"/>
      <c r="G37" s="640"/>
      <c r="H37" s="710" t="s">
        <v>451</v>
      </c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  <c r="AM37" s="711"/>
      <c r="AN37" s="711"/>
      <c r="AO37" s="711"/>
      <c r="AP37" s="711"/>
      <c r="AQ37" s="711"/>
      <c r="AR37" s="711"/>
      <c r="AS37" s="711"/>
      <c r="AT37" s="711"/>
      <c r="AU37" s="711"/>
      <c r="AV37" s="711"/>
      <c r="AW37" s="711"/>
      <c r="AX37" s="711"/>
      <c r="AY37" s="711"/>
      <c r="AZ37" s="711"/>
      <c r="BA37" s="711"/>
      <c r="BB37" s="711"/>
      <c r="BC37" s="711"/>
      <c r="BD37" s="711"/>
      <c r="BE37" s="711"/>
      <c r="BF37" s="711"/>
      <c r="BG37" s="711"/>
      <c r="BH37" s="711"/>
      <c r="BI37" s="711"/>
      <c r="BJ37" s="711"/>
      <c r="BK37" s="712"/>
      <c r="BL37" s="623">
        <v>0</v>
      </c>
      <c r="BM37" s="624"/>
      <c r="BN37" s="624"/>
      <c r="BO37" s="624"/>
      <c r="BP37" s="624"/>
      <c r="BQ37" s="624"/>
      <c r="BR37" s="624"/>
      <c r="BS37" s="624"/>
      <c r="BT37" s="624"/>
      <c r="BU37" s="624"/>
      <c r="BV37" s="624"/>
      <c r="BW37" s="624"/>
      <c r="BX37" s="624"/>
      <c r="BY37" s="645"/>
      <c r="BZ37" s="623">
        <v>0</v>
      </c>
      <c r="CA37" s="624"/>
      <c r="CB37" s="624"/>
      <c r="CC37" s="624"/>
      <c r="CD37" s="624"/>
      <c r="CE37" s="624"/>
      <c r="CF37" s="624"/>
      <c r="CG37" s="624"/>
      <c r="CH37" s="624"/>
      <c r="CI37" s="624"/>
      <c r="CJ37" s="624"/>
      <c r="CK37" s="624"/>
      <c r="CL37" s="624"/>
      <c r="CM37" s="645"/>
      <c r="CN37" s="623">
        <v>0</v>
      </c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45"/>
      <c r="DB37" s="623">
        <v>0</v>
      </c>
      <c r="DC37" s="624"/>
      <c r="DD37" s="624"/>
      <c r="DE37" s="624"/>
      <c r="DF37" s="624"/>
      <c r="DG37" s="624"/>
      <c r="DH37" s="624"/>
      <c r="DI37" s="624"/>
      <c r="DJ37" s="624"/>
      <c r="DK37" s="624"/>
      <c r="DL37" s="624"/>
      <c r="DM37" s="624"/>
      <c r="DN37" s="624"/>
      <c r="DO37" s="645"/>
      <c r="DP37" s="623">
        <v>0</v>
      </c>
      <c r="DQ37" s="624"/>
      <c r="DR37" s="624"/>
      <c r="DS37" s="624"/>
      <c r="DT37" s="624"/>
      <c r="DU37" s="624"/>
      <c r="DV37" s="624"/>
      <c r="DW37" s="624"/>
      <c r="DX37" s="624"/>
      <c r="DY37" s="624"/>
      <c r="DZ37" s="624"/>
      <c r="EA37" s="624"/>
      <c r="EB37" s="624"/>
      <c r="EC37" s="625"/>
    </row>
    <row r="38" spans="1:137" x14ac:dyDescent="0.2">
      <c r="A38" s="638" t="s">
        <v>17</v>
      </c>
      <c r="B38" s="639"/>
      <c r="C38" s="639"/>
      <c r="D38" s="639"/>
      <c r="E38" s="639"/>
      <c r="F38" s="639"/>
      <c r="G38" s="640"/>
      <c r="H38" s="641" t="s">
        <v>452</v>
      </c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42"/>
      <c r="AL38" s="642"/>
      <c r="AM38" s="642"/>
      <c r="AN38" s="642"/>
      <c r="AO38" s="642"/>
      <c r="AP38" s="642"/>
      <c r="AQ38" s="642"/>
      <c r="AR38" s="642"/>
      <c r="AS38" s="642"/>
      <c r="AT38" s="642"/>
      <c r="AU38" s="642"/>
      <c r="AV38" s="642"/>
      <c r="AW38" s="642"/>
      <c r="AX38" s="642"/>
      <c r="AY38" s="642"/>
      <c r="AZ38" s="642"/>
      <c r="BA38" s="642"/>
      <c r="BB38" s="642"/>
      <c r="BC38" s="642"/>
      <c r="BD38" s="642"/>
      <c r="BE38" s="642"/>
      <c r="BF38" s="642"/>
      <c r="BG38" s="642"/>
      <c r="BH38" s="642"/>
      <c r="BI38" s="642"/>
      <c r="BJ38" s="642"/>
      <c r="BK38" s="643"/>
      <c r="BL38" s="623">
        <v>0</v>
      </c>
      <c r="BM38" s="624"/>
      <c r="BN38" s="624"/>
      <c r="BO38" s="624"/>
      <c r="BP38" s="624"/>
      <c r="BQ38" s="624"/>
      <c r="BR38" s="624"/>
      <c r="BS38" s="624"/>
      <c r="BT38" s="624"/>
      <c r="BU38" s="624"/>
      <c r="BV38" s="624"/>
      <c r="BW38" s="624"/>
      <c r="BX38" s="624"/>
      <c r="BY38" s="645"/>
      <c r="BZ38" s="623">
        <v>0</v>
      </c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45"/>
      <c r="CN38" s="623">
        <v>0</v>
      </c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45"/>
      <c r="DB38" s="623">
        <v>0</v>
      </c>
      <c r="DC38" s="624"/>
      <c r="DD38" s="624"/>
      <c r="DE38" s="624"/>
      <c r="DF38" s="624"/>
      <c r="DG38" s="624"/>
      <c r="DH38" s="624"/>
      <c r="DI38" s="624"/>
      <c r="DJ38" s="624"/>
      <c r="DK38" s="624"/>
      <c r="DL38" s="624"/>
      <c r="DM38" s="624"/>
      <c r="DN38" s="624"/>
      <c r="DO38" s="645"/>
      <c r="DP38" s="623">
        <v>0</v>
      </c>
      <c r="DQ38" s="624"/>
      <c r="DR38" s="624"/>
      <c r="DS38" s="624"/>
      <c r="DT38" s="624"/>
      <c r="DU38" s="624"/>
      <c r="DV38" s="624"/>
      <c r="DW38" s="624"/>
      <c r="DX38" s="624"/>
      <c r="DY38" s="624"/>
      <c r="DZ38" s="624"/>
      <c r="EA38" s="624"/>
      <c r="EB38" s="624"/>
      <c r="EC38" s="625"/>
    </row>
    <row r="39" spans="1:137" x14ac:dyDescent="0.2">
      <c r="A39" s="638" t="s">
        <v>104</v>
      </c>
      <c r="B39" s="639"/>
      <c r="C39" s="639"/>
      <c r="D39" s="639"/>
      <c r="E39" s="639"/>
      <c r="F39" s="639"/>
      <c r="G39" s="640"/>
      <c r="H39" s="641" t="s">
        <v>453</v>
      </c>
      <c r="I39" s="642"/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  <c r="AF39" s="642"/>
      <c r="AG39" s="642"/>
      <c r="AH39" s="642"/>
      <c r="AI39" s="642"/>
      <c r="AJ39" s="642"/>
      <c r="AK39" s="642"/>
      <c r="AL39" s="642"/>
      <c r="AM39" s="642"/>
      <c r="AN39" s="642"/>
      <c r="AO39" s="642"/>
      <c r="AP39" s="642"/>
      <c r="AQ39" s="642"/>
      <c r="AR39" s="642"/>
      <c r="AS39" s="642"/>
      <c r="AT39" s="642"/>
      <c r="AU39" s="642"/>
      <c r="AV39" s="642"/>
      <c r="AW39" s="642"/>
      <c r="AX39" s="642"/>
      <c r="AY39" s="642"/>
      <c r="AZ39" s="642"/>
      <c r="BA39" s="642"/>
      <c r="BB39" s="642"/>
      <c r="BC39" s="642"/>
      <c r="BD39" s="642"/>
      <c r="BE39" s="642"/>
      <c r="BF39" s="642"/>
      <c r="BG39" s="642"/>
      <c r="BH39" s="642"/>
      <c r="BI39" s="642"/>
      <c r="BJ39" s="642"/>
      <c r="BK39" s="643"/>
      <c r="BL39" s="644">
        <v>0.58699999999999997</v>
      </c>
      <c r="BM39" s="693"/>
      <c r="BN39" s="693"/>
      <c r="BO39" s="693"/>
      <c r="BP39" s="693"/>
      <c r="BQ39" s="693"/>
      <c r="BR39" s="693"/>
      <c r="BS39" s="693"/>
      <c r="BT39" s="693"/>
      <c r="BU39" s="693"/>
      <c r="BV39" s="693"/>
      <c r="BW39" s="693"/>
      <c r="BX39" s="693"/>
      <c r="BY39" s="694"/>
      <c r="BZ39" s="644">
        <f>BL39*1.043</f>
        <v>0.61224099999999992</v>
      </c>
      <c r="CA39" s="693"/>
      <c r="CB39" s="693"/>
      <c r="CC39" s="693"/>
      <c r="CD39" s="693"/>
      <c r="CE39" s="693"/>
      <c r="CF39" s="693"/>
      <c r="CG39" s="693"/>
      <c r="CH39" s="693"/>
      <c r="CI39" s="693"/>
      <c r="CJ39" s="693"/>
      <c r="CK39" s="693"/>
      <c r="CL39" s="693"/>
      <c r="CM39" s="694"/>
      <c r="CN39" s="644">
        <f>BZ39*1.051</f>
        <v>0.64346529099999983</v>
      </c>
      <c r="CO39" s="693"/>
      <c r="CP39" s="693"/>
      <c r="CQ39" s="693"/>
      <c r="CR39" s="693"/>
      <c r="CS39" s="693"/>
      <c r="CT39" s="693"/>
      <c r="CU39" s="693"/>
      <c r="CV39" s="693"/>
      <c r="CW39" s="693"/>
      <c r="CX39" s="693"/>
      <c r="CY39" s="693"/>
      <c r="CZ39" s="693"/>
      <c r="DA39" s="694"/>
      <c r="DB39" s="644">
        <f>CN39*1.059</f>
        <v>0.68142974316899974</v>
      </c>
      <c r="DC39" s="693"/>
      <c r="DD39" s="693"/>
      <c r="DE39" s="693"/>
      <c r="DF39" s="693"/>
      <c r="DG39" s="693"/>
      <c r="DH39" s="693"/>
      <c r="DI39" s="693"/>
      <c r="DJ39" s="693"/>
      <c r="DK39" s="693"/>
      <c r="DL39" s="693"/>
      <c r="DM39" s="693"/>
      <c r="DN39" s="693"/>
      <c r="DO39" s="694"/>
      <c r="DP39" s="644">
        <f>DB39*1.059</f>
        <v>0.72163409801597067</v>
      </c>
      <c r="DQ39" s="693"/>
      <c r="DR39" s="693"/>
      <c r="DS39" s="693"/>
      <c r="DT39" s="693"/>
      <c r="DU39" s="693"/>
      <c r="DV39" s="693"/>
      <c r="DW39" s="693"/>
      <c r="DX39" s="693"/>
      <c r="DY39" s="693"/>
      <c r="DZ39" s="693"/>
      <c r="EA39" s="693"/>
      <c r="EB39" s="693"/>
      <c r="EC39" s="695"/>
    </row>
    <row r="40" spans="1:137" x14ac:dyDescent="0.2">
      <c r="A40" s="638"/>
      <c r="B40" s="639"/>
      <c r="C40" s="639"/>
      <c r="D40" s="639"/>
      <c r="E40" s="639"/>
      <c r="F40" s="639"/>
      <c r="G40" s="640"/>
      <c r="H40" s="641" t="s">
        <v>450</v>
      </c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642"/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2"/>
      <c r="BG40" s="642"/>
      <c r="BH40" s="642"/>
      <c r="BI40" s="642"/>
      <c r="BJ40" s="642"/>
      <c r="BK40" s="643"/>
      <c r="BL40" s="623"/>
      <c r="BM40" s="624"/>
      <c r="BN40" s="624"/>
      <c r="BO40" s="624"/>
      <c r="BP40" s="624"/>
      <c r="BQ40" s="624"/>
      <c r="BR40" s="624"/>
      <c r="BS40" s="624"/>
      <c r="BT40" s="624"/>
      <c r="BU40" s="624"/>
      <c r="BV40" s="624"/>
      <c r="BW40" s="624"/>
      <c r="BX40" s="624"/>
      <c r="BY40" s="645"/>
      <c r="BZ40" s="623"/>
      <c r="CA40" s="624"/>
      <c r="CB40" s="624"/>
      <c r="CC40" s="624"/>
      <c r="CD40" s="624"/>
      <c r="CE40" s="624"/>
      <c r="CF40" s="624"/>
      <c r="CG40" s="624"/>
      <c r="CH40" s="624"/>
      <c r="CI40" s="624"/>
      <c r="CJ40" s="624"/>
      <c r="CK40" s="624"/>
      <c r="CL40" s="624"/>
      <c r="CM40" s="645"/>
      <c r="CN40" s="623"/>
      <c r="CO40" s="624"/>
      <c r="CP40" s="624"/>
      <c r="CQ40" s="624"/>
      <c r="CR40" s="624"/>
      <c r="CS40" s="624"/>
      <c r="CT40" s="624"/>
      <c r="CU40" s="624"/>
      <c r="CV40" s="624"/>
      <c r="CW40" s="624"/>
      <c r="CX40" s="624"/>
      <c r="CY40" s="624"/>
      <c r="CZ40" s="624"/>
      <c r="DA40" s="645"/>
      <c r="DB40" s="623"/>
      <c r="DC40" s="624"/>
      <c r="DD40" s="624"/>
      <c r="DE40" s="624"/>
      <c r="DF40" s="624"/>
      <c r="DG40" s="624"/>
      <c r="DH40" s="624"/>
      <c r="DI40" s="624"/>
      <c r="DJ40" s="624"/>
      <c r="DK40" s="624"/>
      <c r="DL40" s="624"/>
      <c r="DM40" s="624"/>
      <c r="DN40" s="624"/>
      <c r="DO40" s="645"/>
      <c r="DP40" s="623"/>
      <c r="DQ40" s="624"/>
      <c r="DR40" s="624"/>
      <c r="DS40" s="624"/>
      <c r="DT40" s="624"/>
      <c r="DU40" s="624"/>
      <c r="DV40" s="624"/>
      <c r="DW40" s="624"/>
      <c r="DX40" s="624"/>
      <c r="DY40" s="624"/>
      <c r="DZ40" s="624"/>
      <c r="EA40" s="624"/>
      <c r="EB40" s="624"/>
      <c r="EC40" s="625"/>
    </row>
    <row r="41" spans="1:137" ht="13.5" thickBot="1" x14ac:dyDescent="0.25">
      <c r="A41" s="647" t="s">
        <v>22</v>
      </c>
      <c r="B41" s="648"/>
      <c r="C41" s="648"/>
      <c r="D41" s="648"/>
      <c r="E41" s="648"/>
      <c r="F41" s="648"/>
      <c r="G41" s="649"/>
      <c r="H41" s="650" t="s">
        <v>454</v>
      </c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651"/>
      <c r="AM41" s="651"/>
      <c r="AN41" s="651"/>
      <c r="AO41" s="651"/>
      <c r="AP41" s="651"/>
      <c r="AQ41" s="651"/>
      <c r="AR41" s="651"/>
      <c r="AS41" s="651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2"/>
      <c r="BL41" s="679">
        <v>0</v>
      </c>
      <c r="BM41" s="680"/>
      <c r="BN41" s="680"/>
      <c r="BO41" s="680"/>
      <c r="BP41" s="680"/>
      <c r="BQ41" s="680"/>
      <c r="BR41" s="680"/>
      <c r="BS41" s="680"/>
      <c r="BT41" s="680"/>
      <c r="BU41" s="680"/>
      <c r="BV41" s="680"/>
      <c r="BW41" s="680"/>
      <c r="BX41" s="680"/>
      <c r="BY41" s="681"/>
      <c r="BZ41" s="679">
        <v>0</v>
      </c>
      <c r="CA41" s="680"/>
      <c r="CB41" s="680"/>
      <c r="CC41" s="680"/>
      <c r="CD41" s="680"/>
      <c r="CE41" s="680"/>
      <c r="CF41" s="680"/>
      <c r="CG41" s="680"/>
      <c r="CH41" s="680"/>
      <c r="CI41" s="680"/>
      <c r="CJ41" s="680"/>
      <c r="CK41" s="680"/>
      <c r="CL41" s="680"/>
      <c r="CM41" s="681"/>
      <c r="CN41" s="679">
        <v>0</v>
      </c>
      <c r="CO41" s="680"/>
      <c r="CP41" s="680"/>
      <c r="CQ41" s="680"/>
      <c r="CR41" s="680"/>
      <c r="CS41" s="680"/>
      <c r="CT41" s="680"/>
      <c r="CU41" s="680"/>
      <c r="CV41" s="680"/>
      <c r="CW41" s="680"/>
      <c r="CX41" s="680"/>
      <c r="CY41" s="680"/>
      <c r="CZ41" s="680"/>
      <c r="DA41" s="681"/>
      <c r="DB41" s="679">
        <v>0</v>
      </c>
      <c r="DC41" s="680"/>
      <c r="DD41" s="680"/>
      <c r="DE41" s="680"/>
      <c r="DF41" s="680"/>
      <c r="DG41" s="680"/>
      <c r="DH41" s="680"/>
      <c r="DI41" s="680"/>
      <c r="DJ41" s="680"/>
      <c r="DK41" s="680"/>
      <c r="DL41" s="680"/>
      <c r="DM41" s="680"/>
      <c r="DN41" s="680"/>
      <c r="DO41" s="681"/>
      <c r="DP41" s="679">
        <v>0</v>
      </c>
      <c r="DQ41" s="680"/>
      <c r="DR41" s="680"/>
      <c r="DS41" s="680"/>
      <c r="DT41" s="680"/>
      <c r="DU41" s="680"/>
      <c r="DV41" s="680"/>
      <c r="DW41" s="680"/>
      <c r="DX41" s="680"/>
      <c r="DY41" s="680"/>
      <c r="DZ41" s="680"/>
      <c r="EA41" s="680"/>
      <c r="EB41" s="680"/>
      <c r="EC41" s="683"/>
    </row>
    <row r="42" spans="1:137" ht="13.5" thickBot="1" x14ac:dyDescent="0.25">
      <c r="A42" s="664" t="s">
        <v>455</v>
      </c>
      <c r="B42" s="665"/>
      <c r="C42" s="665"/>
      <c r="D42" s="665"/>
      <c r="E42" s="665"/>
      <c r="F42" s="665"/>
      <c r="G42" s="666"/>
      <c r="H42" s="690" t="s">
        <v>456</v>
      </c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2"/>
      <c r="BL42" s="670">
        <f>BL33+BL34</f>
        <v>32.110931999999977</v>
      </c>
      <c r="BM42" s="671"/>
      <c r="BN42" s="671"/>
      <c r="BO42" s="671"/>
      <c r="BP42" s="671"/>
      <c r="BQ42" s="671"/>
      <c r="BR42" s="671"/>
      <c r="BS42" s="671"/>
      <c r="BT42" s="671"/>
      <c r="BU42" s="671"/>
      <c r="BV42" s="671"/>
      <c r="BW42" s="671"/>
      <c r="BX42" s="671"/>
      <c r="BY42" s="672"/>
      <c r="BZ42" s="670">
        <f>BZ33+BZ34</f>
        <v>25.819670075999948</v>
      </c>
      <c r="CA42" s="671"/>
      <c r="CB42" s="671"/>
      <c r="CC42" s="671"/>
      <c r="CD42" s="671"/>
      <c r="CE42" s="671"/>
      <c r="CF42" s="671"/>
      <c r="CG42" s="671"/>
      <c r="CH42" s="671"/>
      <c r="CI42" s="671"/>
      <c r="CJ42" s="671"/>
      <c r="CK42" s="671"/>
      <c r="CL42" s="671"/>
      <c r="CM42" s="672"/>
      <c r="CN42" s="670">
        <f>CN33+CN34</f>
        <v>23.575916249875959</v>
      </c>
      <c r="CO42" s="671"/>
      <c r="CP42" s="671"/>
      <c r="CQ42" s="671"/>
      <c r="CR42" s="671"/>
      <c r="CS42" s="671"/>
      <c r="CT42" s="671"/>
      <c r="CU42" s="671"/>
      <c r="CV42" s="671"/>
      <c r="CW42" s="671"/>
      <c r="CX42" s="671"/>
      <c r="CY42" s="671"/>
      <c r="CZ42" s="671"/>
      <c r="DA42" s="672"/>
      <c r="DB42" s="670">
        <f>DB33+DB34</f>
        <v>26.31057830861868</v>
      </c>
      <c r="DC42" s="671"/>
      <c r="DD42" s="671"/>
      <c r="DE42" s="671"/>
      <c r="DF42" s="671"/>
      <c r="DG42" s="671"/>
      <c r="DH42" s="671"/>
      <c r="DI42" s="671"/>
      <c r="DJ42" s="671"/>
      <c r="DK42" s="671"/>
      <c r="DL42" s="671"/>
      <c r="DM42" s="671"/>
      <c r="DN42" s="671"/>
      <c r="DO42" s="672"/>
      <c r="DP42" s="670">
        <f>DP33+DP34</f>
        <v>31.237368428827164</v>
      </c>
      <c r="DQ42" s="671"/>
      <c r="DR42" s="671"/>
      <c r="DS42" s="671"/>
      <c r="DT42" s="671"/>
      <c r="DU42" s="671"/>
      <c r="DV42" s="671"/>
      <c r="DW42" s="671"/>
      <c r="DX42" s="671"/>
      <c r="DY42" s="671"/>
      <c r="DZ42" s="671"/>
      <c r="EA42" s="671"/>
      <c r="EB42" s="671"/>
      <c r="EC42" s="687"/>
    </row>
    <row r="43" spans="1:137" ht="13.5" thickBot="1" x14ac:dyDescent="0.25">
      <c r="A43" s="664" t="s">
        <v>457</v>
      </c>
      <c r="B43" s="665"/>
      <c r="C43" s="665"/>
      <c r="D43" s="665"/>
      <c r="E43" s="665"/>
      <c r="F43" s="665"/>
      <c r="G43" s="666"/>
      <c r="H43" s="690" t="s">
        <v>458</v>
      </c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1"/>
      <c r="BF43" s="691"/>
      <c r="BG43" s="691"/>
      <c r="BH43" s="691"/>
      <c r="BI43" s="691"/>
      <c r="BJ43" s="691"/>
      <c r="BK43" s="692"/>
      <c r="BL43" s="670">
        <f>BL42*20/100</f>
        <v>6.4221863999999957</v>
      </c>
      <c r="BM43" s="671"/>
      <c r="BN43" s="671"/>
      <c r="BO43" s="671"/>
      <c r="BP43" s="671"/>
      <c r="BQ43" s="671"/>
      <c r="BR43" s="671"/>
      <c r="BS43" s="671"/>
      <c r="BT43" s="671"/>
      <c r="BU43" s="671"/>
      <c r="BV43" s="671"/>
      <c r="BW43" s="671"/>
      <c r="BX43" s="671"/>
      <c r="BY43" s="672"/>
      <c r="BZ43" s="670">
        <f>BZ42*20/100</f>
        <v>5.16393401519999</v>
      </c>
      <c r="CA43" s="671"/>
      <c r="CB43" s="671"/>
      <c r="CC43" s="671"/>
      <c r="CD43" s="671"/>
      <c r="CE43" s="671"/>
      <c r="CF43" s="671"/>
      <c r="CG43" s="671"/>
      <c r="CH43" s="671"/>
      <c r="CI43" s="671"/>
      <c r="CJ43" s="671"/>
      <c r="CK43" s="671"/>
      <c r="CL43" s="671"/>
      <c r="CM43" s="672"/>
      <c r="CN43" s="670">
        <f>CN42*20/100</f>
        <v>4.7151832499751922</v>
      </c>
      <c r="CO43" s="671"/>
      <c r="CP43" s="671"/>
      <c r="CQ43" s="671"/>
      <c r="CR43" s="671"/>
      <c r="CS43" s="671"/>
      <c r="CT43" s="671"/>
      <c r="CU43" s="671"/>
      <c r="CV43" s="671"/>
      <c r="CW43" s="671"/>
      <c r="CX43" s="671"/>
      <c r="CY43" s="671"/>
      <c r="CZ43" s="671"/>
      <c r="DA43" s="672"/>
      <c r="DB43" s="670">
        <f>DB42*20/100</f>
        <v>5.2621156617237368</v>
      </c>
      <c r="DC43" s="671"/>
      <c r="DD43" s="671"/>
      <c r="DE43" s="671"/>
      <c r="DF43" s="671"/>
      <c r="DG43" s="671"/>
      <c r="DH43" s="671"/>
      <c r="DI43" s="671"/>
      <c r="DJ43" s="671"/>
      <c r="DK43" s="671"/>
      <c r="DL43" s="671"/>
      <c r="DM43" s="671"/>
      <c r="DN43" s="671"/>
      <c r="DO43" s="672"/>
      <c r="DP43" s="670">
        <f>DP42*20/100</f>
        <v>6.2474736857654332</v>
      </c>
      <c r="DQ43" s="671"/>
      <c r="DR43" s="671"/>
      <c r="DS43" s="671"/>
      <c r="DT43" s="671"/>
      <c r="DU43" s="671"/>
      <c r="DV43" s="671"/>
      <c r="DW43" s="671"/>
      <c r="DX43" s="671"/>
      <c r="DY43" s="671"/>
      <c r="DZ43" s="671"/>
      <c r="EA43" s="671"/>
      <c r="EB43" s="671"/>
      <c r="EC43" s="687"/>
      <c r="EG43" s="513"/>
    </row>
    <row r="44" spans="1:137" ht="13.5" thickBot="1" x14ac:dyDescent="0.25">
      <c r="A44" s="664" t="s">
        <v>459</v>
      </c>
      <c r="B44" s="665"/>
      <c r="C44" s="665"/>
      <c r="D44" s="665"/>
      <c r="E44" s="665"/>
      <c r="F44" s="665"/>
      <c r="G44" s="666"/>
      <c r="H44" s="690" t="s">
        <v>460</v>
      </c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1"/>
      <c r="BF44" s="691"/>
      <c r="BG44" s="691"/>
      <c r="BH44" s="691"/>
      <c r="BI44" s="691"/>
      <c r="BJ44" s="691"/>
      <c r="BK44" s="692"/>
      <c r="BL44" s="670">
        <f>BL42-BL43</f>
        <v>25.688745599999983</v>
      </c>
      <c r="BM44" s="685"/>
      <c r="BN44" s="685"/>
      <c r="BO44" s="685"/>
      <c r="BP44" s="685"/>
      <c r="BQ44" s="685"/>
      <c r="BR44" s="685"/>
      <c r="BS44" s="685"/>
      <c r="BT44" s="685"/>
      <c r="BU44" s="685"/>
      <c r="BV44" s="685"/>
      <c r="BW44" s="685"/>
      <c r="BX44" s="685"/>
      <c r="BY44" s="686"/>
      <c r="BZ44" s="670">
        <f>BZ42-BZ43</f>
        <v>20.65573606079996</v>
      </c>
      <c r="CA44" s="685"/>
      <c r="CB44" s="685"/>
      <c r="CC44" s="685"/>
      <c r="CD44" s="685"/>
      <c r="CE44" s="685"/>
      <c r="CF44" s="685"/>
      <c r="CG44" s="685"/>
      <c r="CH44" s="685"/>
      <c r="CI44" s="685"/>
      <c r="CJ44" s="685"/>
      <c r="CK44" s="685"/>
      <c r="CL44" s="685"/>
      <c r="CM44" s="686"/>
      <c r="CN44" s="670">
        <f>CN42-CN43</f>
        <v>18.860732999900769</v>
      </c>
      <c r="CO44" s="685"/>
      <c r="CP44" s="685"/>
      <c r="CQ44" s="685"/>
      <c r="CR44" s="685"/>
      <c r="CS44" s="685"/>
      <c r="CT44" s="685"/>
      <c r="CU44" s="685"/>
      <c r="CV44" s="685"/>
      <c r="CW44" s="685"/>
      <c r="CX44" s="685"/>
      <c r="CY44" s="685"/>
      <c r="CZ44" s="685"/>
      <c r="DA44" s="686"/>
      <c r="DB44" s="670">
        <f>DB42-DB43</f>
        <v>21.048462646894944</v>
      </c>
      <c r="DC44" s="685"/>
      <c r="DD44" s="685"/>
      <c r="DE44" s="685"/>
      <c r="DF44" s="685"/>
      <c r="DG44" s="685"/>
      <c r="DH44" s="685"/>
      <c r="DI44" s="685"/>
      <c r="DJ44" s="685"/>
      <c r="DK44" s="685"/>
      <c r="DL44" s="685"/>
      <c r="DM44" s="685"/>
      <c r="DN44" s="685"/>
      <c r="DO44" s="686"/>
      <c r="DP44" s="670">
        <f>DP42-DP43</f>
        <v>24.989894743061733</v>
      </c>
      <c r="DQ44" s="685"/>
      <c r="DR44" s="685"/>
      <c r="DS44" s="685"/>
      <c r="DT44" s="685"/>
      <c r="DU44" s="685"/>
      <c r="DV44" s="685"/>
      <c r="DW44" s="685"/>
      <c r="DX44" s="685"/>
      <c r="DY44" s="685"/>
      <c r="DZ44" s="685"/>
      <c r="EA44" s="685"/>
      <c r="EB44" s="685"/>
      <c r="EC44" s="689"/>
      <c r="EG44" s="513"/>
    </row>
    <row r="45" spans="1:137" x14ac:dyDescent="0.2">
      <c r="A45" s="629" t="s">
        <v>461</v>
      </c>
      <c r="B45" s="630"/>
      <c r="C45" s="630"/>
      <c r="D45" s="630"/>
      <c r="E45" s="630"/>
      <c r="F45" s="630"/>
      <c r="G45" s="631"/>
      <c r="H45" s="632" t="s">
        <v>462</v>
      </c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633"/>
      <c r="AL45" s="633"/>
      <c r="AM45" s="633"/>
      <c r="AN45" s="633"/>
      <c r="AO45" s="633"/>
      <c r="AP45" s="633"/>
      <c r="AQ45" s="633"/>
      <c r="AR45" s="633"/>
      <c r="AS45" s="633"/>
      <c r="AT45" s="633"/>
      <c r="AU45" s="633"/>
      <c r="AV45" s="633"/>
      <c r="AW45" s="633"/>
      <c r="AX45" s="633"/>
      <c r="AY45" s="633"/>
      <c r="AZ45" s="633"/>
      <c r="BA45" s="633"/>
      <c r="BB45" s="633"/>
      <c r="BC45" s="633"/>
      <c r="BD45" s="633"/>
      <c r="BE45" s="633"/>
      <c r="BF45" s="633"/>
      <c r="BG45" s="633"/>
      <c r="BH45" s="633"/>
      <c r="BI45" s="633"/>
      <c r="BJ45" s="633"/>
      <c r="BK45" s="634"/>
      <c r="BL45" s="676">
        <f>BL47+BL48+BL49+BL50</f>
        <v>0.45500000000000002</v>
      </c>
      <c r="BM45" s="677"/>
      <c r="BN45" s="677"/>
      <c r="BO45" s="677"/>
      <c r="BP45" s="677"/>
      <c r="BQ45" s="677"/>
      <c r="BR45" s="677"/>
      <c r="BS45" s="677"/>
      <c r="BT45" s="677"/>
      <c r="BU45" s="677"/>
      <c r="BV45" s="677"/>
      <c r="BW45" s="677"/>
      <c r="BX45" s="677"/>
      <c r="BY45" s="678"/>
      <c r="BZ45" s="676">
        <f>BZ47+BZ48+BZ49+BZ50</f>
        <v>0.47456499999999996</v>
      </c>
      <c r="CA45" s="677"/>
      <c r="CB45" s="677"/>
      <c r="CC45" s="677"/>
      <c r="CD45" s="677"/>
      <c r="CE45" s="677"/>
      <c r="CF45" s="677"/>
      <c r="CG45" s="677"/>
      <c r="CH45" s="677"/>
      <c r="CI45" s="677"/>
      <c r="CJ45" s="677"/>
      <c r="CK45" s="677"/>
      <c r="CL45" s="677"/>
      <c r="CM45" s="678"/>
      <c r="CN45" s="676">
        <f>CN47+CN48+CN49+CN50</f>
        <v>0.49876781499999995</v>
      </c>
      <c r="CO45" s="677"/>
      <c r="CP45" s="677"/>
      <c r="CQ45" s="677"/>
      <c r="CR45" s="677"/>
      <c r="CS45" s="677"/>
      <c r="CT45" s="677"/>
      <c r="CU45" s="677"/>
      <c r="CV45" s="677"/>
      <c r="CW45" s="677"/>
      <c r="CX45" s="677"/>
      <c r="CY45" s="677"/>
      <c r="CZ45" s="677"/>
      <c r="DA45" s="678"/>
      <c r="DB45" s="676">
        <f>DB47+DB48+DB49+DB50</f>
        <v>0.52819511608499992</v>
      </c>
      <c r="DC45" s="677"/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7"/>
      <c r="DO45" s="678"/>
      <c r="DP45" s="676">
        <f>DP47+DP48+DP49+DP50</f>
        <v>0.55935862793401492</v>
      </c>
      <c r="DQ45" s="677"/>
      <c r="DR45" s="677"/>
      <c r="DS45" s="677"/>
      <c r="DT45" s="677"/>
      <c r="DU45" s="677"/>
      <c r="DV45" s="677"/>
      <c r="DW45" s="677"/>
      <c r="DX45" s="677"/>
      <c r="DY45" s="677"/>
      <c r="DZ45" s="677"/>
      <c r="EA45" s="677"/>
      <c r="EB45" s="677"/>
      <c r="EC45" s="682"/>
    </row>
    <row r="46" spans="1:137" x14ac:dyDescent="0.2">
      <c r="A46" s="638"/>
      <c r="B46" s="639"/>
      <c r="C46" s="639"/>
      <c r="D46" s="639"/>
      <c r="E46" s="639"/>
      <c r="F46" s="639"/>
      <c r="G46" s="640"/>
      <c r="H46" s="641" t="s">
        <v>426</v>
      </c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  <c r="AN46" s="642"/>
      <c r="AO46" s="642"/>
      <c r="AP46" s="642"/>
      <c r="AQ46" s="642"/>
      <c r="AR46" s="642"/>
      <c r="AS46" s="642"/>
      <c r="AT46" s="642"/>
      <c r="AU46" s="642"/>
      <c r="AV46" s="642"/>
      <c r="AW46" s="642"/>
      <c r="AX46" s="642"/>
      <c r="AY46" s="642"/>
      <c r="AZ46" s="642"/>
      <c r="BA46" s="642"/>
      <c r="BB46" s="642"/>
      <c r="BC46" s="642"/>
      <c r="BD46" s="642"/>
      <c r="BE46" s="642"/>
      <c r="BF46" s="642"/>
      <c r="BG46" s="642"/>
      <c r="BH46" s="642"/>
      <c r="BI46" s="642"/>
      <c r="BJ46" s="642"/>
      <c r="BK46" s="643"/>
      <c r="BL46" s="623"/>
      <c r="BM46" s="624"/>
      <c r="BN46" s="624"/>
      <c r="BO46" s="624"/>
      <c r="BP46" s="624"/>
      <c r="BQ46" s="624"/>
      <c r="BR46" s="624"/>
      <c r="BS46" s="624"/>
      <c r="BT46" s="624"/>
      <c r="BU46" s="624"/>
      <c r="BV46" s="624"/>
      <c r="BW46" s="624"/>
      <c r="BX46" s="624"/>
      <c r="BY46" s="645"/>
      <c r="BZ46" s="623"/>
      <c r="CA46" s="624"/>
      <c r="CB46" s="624"/>
      <c r="CC46" s="624"/>
      <c r="CD46" s="624"/>
      <c r="CE46" s="624"/>
      <c r="CF46" s="624"/>
      <c r="CG46" s="624"/>
      <c r="CH46" s="624"/>
      <c r="CI46" s="624"/>
      <c r="CJ46" s="624"/>
      <c r="CK46" s="624"/>
      <c r="CL46" s="624"/>
      <c r="CM46" s="645"/>
      <c r="CN46" s="623"/>
      <c r="CO46" s="624"/>
      <c r="CP46" s="624"/>
      <c r="CQ46" s="624"/>
      <c r="CR46" s="624"/>
      <c r="CS46" s="624"/>
      <c r="CT46" s="624"/>
      <c r="CU46" s="624"/>
      <c r="CV46" s="624"/>
      <c r="CW46" s="624"/>
      <c r="CX46" s="624"/>
      <c r="CY46" s="624"/>
      <c r="CZ46" s="624"/>
      <c r="DA46" s="645"/>
      <c r="DB46" s="623"/>
      <c r="DC46" s="624"/>
      <c r="DD46" s="624"/>
      <c r="DE46" s="624"/>
      <c r="DF46" s="624"/>
      <c r="DG46" s="624"/>
      <c r="DH46" s="624"/>
      <c r="DI46" s="624"/>
      <c r="DJ46" s="624"/>
      <c r="DK46" s="624"/>
      <c r="DL46" s="624"/>
      <c r="DM46" s="624"/>
      <c r="DN46" s="624"/>
      <c r="DO46" s="645"/>
      <c r="DP46" s="623"/>
      <c r="DQ46" s="624"/>
      <c r="DR46" s="624"/>
      <c r="DS46" s="624"/>
      <c r="DT46" s="624"/>
      <c r="DU46" s="624"/>
      <c r="DV46" s="624"/>
      <c r="DW46" s="624"/>
      <c r="DX46" s="624"/>
      <c r="DY46" s="624"/>
      <c r="DZ46" s="624"/>
      <c r="EA46" s="624"/>
      <c r="EB46" s="624"/>
      <c r="EC46" s="625"/>
    </row>
    <row r="47" spans="1:137" x14ac:dyDescent="0.2">
      <c r="A47" s="638" t="s">
        <v>15</v>
      </c>
      <c r="B47" s="639"/>
      <c r="C47" s="639"/>
      <c r="D47" s="639"/>
      <c r="E47" s="639"/>
      <c r="F47" s="639"/>
      <c r="G47" s="640"/>
      <c r="H47" s="641" t="s">
        <v>463</v>
      </c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642"/>
      <c r="AV47" s="642"/>
      <c r="AW47" s="642"/>
      <c r="AX47" s="642"/>
      <c r="AY47" s="642"/>
      <c r="AZ47" s="642"/>
      <c r="BA47" s="642"/>
      <c r="BB47" s="642"/>
      <c r="BC47" s="642"/>
      <c r="BD47" s="642"/>
      <c r="BE47" s="642"/>
      <c r="BF47" s="642"/>
      <c r="BG47" s="642"/>
      <c r="BH47" s="642"/>
      <c r="BI47" s="642"/>
      <c r="BJ47" s="642"/>
      <c r="BK47" s="643"/>
      <c r="BL47" s="644"/>
      <c r="BM47" s="624"/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BY47" s="645"/>
      <c r="BZ47" s="644"/>
      <c r="CA47" s="624"/>
      <c r="CB47" s="624"/>
      <c r="CC47" s="624"/>
      <c r="CD47" s="624"/>
      <c r="CE47" s="624"/>
      <c r="CF47" s="624"/>
      <c r="CG47" s="624"/>
      <c r="CH47" s="624"/>
      <c r="CI47" s="624"/>
      <c r="CJ47" s="624"/>
      <c r="CK47" s="624"/>
      <c r="CL47" s="624"/>
      <c r="CM47" s="645"/>
      <c r="CN47" s="623"/>
      <c r="CO47" s="624"/>
      <c r="CP47" s="624"/>
      <c r="CQ47" s="624"/>
      <c r="CR47" s="624"/>
      <c r="CS47" s="624"/>
      <c r="CT47" s="624"/>
      <c r="CU47" s="624"/>
      <c r="CV47" s="624"/>
      <c r="CW47" s="624"/>
      <c r="CX47" s="624"/>
      <c r="CY47" s="624"/>
      <c r="CZ47" s="624"/>
      <c r="DA47" s="645"/>
      <c r="DB47" s="623"/>
      <c r="DC47" s="624"/>
      <c r="DD47" s="624"/>
      <c r="DE47" s="624"/>
      <c r="DF47" s="624"/>
      <c r="DG47" s="624"/>
      <c r="DH47" s="624"/>
      <c r="DI47" s="624"/>
      <c r="DJ47" s="624"/>
      <c r="DK47" s="624"/>
      <c r="DL47" s="624"/>
      <c r="DM47" s="624"/>
      <c r="DN47" s="624"/>
      <c r="DO47" s="645"/>
      <c r="DP47" s="623"/>
      <c r="DQ47" s="624"/>
      <c r="DR47" s="624"/>
      <c r="DS47" s="624"/>
      <c r="DT47" s="624"/>
      <c r="DU47" s="624"/>
      <c r="DV47" s="624"/>
      <c r="DW47" s="624"/>
      <c r="DX47" s="624"/>
      <c r="DY47" s="624"/>
      <c r="DZ47" s="624"/>
      <c r="EA47" s="624"/>
      <c r="EB47" s="624"/>
      <c r="EC47" s="625"/>
    </row>
    <row r="48" spans="1:137" x14ac:dyDescent="0.2">
      <c r="A48" s="638" t="s">
        <v>104</v>
      </c>
      <c r="B48" s="639"/>
      <c r="C48" s="639"/>
      <c r="D48" s="639"/>
      <c r="E48" s="639"/>
      <c r="F48" s="639"/>
      <c r="G48" s="640"/>
      <c r="H48" s="641" t="s">
        <v>464</v>
      </c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3"/>
      <c r="BL48" s="623"/>
      <c r="BM48" s="624"/>
      <c r="BN48" s="624"/>
      <c r="BO48" s="624"/>
      <c r="BP48" s="624"/>
      <c r="BQ48" s="624"/>
      <c r="BR48" s="624"/>
      <c r="BS48" s="624"/>
      <c r="BT48" s="624"/>
      <c r="BU48" s="624"/>
      <c r="BV48" s="624"/>
      <c r="BW48" s="624"/>
      <c r="BX48" s="624"/>
      <c r="BY48" s="645"/>
      <c r="BZ48" s="623"/>
      <c r="CA48" s="624"/>
      <c r="CB48" s="624"/>
      <c r="CC48" s="624"/>
      <c r="CD48" s="624"/>
      <c r="CE48" s="624"/>
      <c r="CF48" s="624"/>
      <c r="CG48" s="624"/>
      <c r="CH48" s="624"/>
      <c r="CI48" s="624"/>
      <c r="CJ48" s="624"/>
      <c r="CK48" s="624"/>
      <c r="CL48" s="624"/>
      <c r="CM48" s="645"/>
      <c r="CN48" s="623"/>
      <c r="CO48" s="624"/>
      <c r="CP48" s="624"/>
      <c r="CQ48" s="624"/>
      <c r="CR48" s="624"/>
      <c r="CS48" s="624"/>
      <c r="CT48" s="624"/>
      <c r="CU48" s="624"/>
      <c r="CV48" s="624"/>
      <c r="CW48" s="624"/>
      <c r="CX48" s="624"/>
      <c r="CY48" s="624"/>
      <c r="CZ48" s="624"/>
      <c r="DA48" s="645"/>
      <c r="DB48" s="623"/>
      <c r="DC48" s="624"/>
      <c r="DD48" s="624"/>
      <c r="DE48" s="624"/>
      <c r="DF48" s="624"/>
      <c r="DG48" s="624"/>
      <c r="DH48" s="624"/>
      <c r="DI48" s="624"/>
      <c r="DJ48" s="624"/>
      <c r="DK48" s="624"/>
      <c r="DL48" s="624"/>
      <c r="DM48" s="624"/>
      <c r="DN48" s="624"/>
      <c r="DO48" s="645"/>
      <c r="DP48" s="623"/>
      <c r="DQ48" s="624"/>
      <c r="DR48" s="624"/>
      <c r="DS48" s="624"/>
      <c r="DT48" s="624"/>
      <c r="DU48" s="624"/>
      <c r="DV48" s="624"/>
      <c r="DW48" s="624"/>
      <c r="DX48" s="624"/>
      <c r="DY48" s="624"/>
      <c r="DZ48" s="624"/>
      <c r="EA48" s="624"/>
      <c r="EB48" s="624"/>
      <c r="EC48" s="625"/>
    </row>
    <row r="49" spans="1:133" x14ac:dyDescent="0.2">
      <c r="A49" s="638" t="s">
        <v>105</v>
      </c>
      <c r="B49" s="639"/>
      <c r="C49" s="639"/>
      <c r="D49" s="639"/>
      <c r="E49" s="639"/>
      <c r="F49" s="639"/>
      <c r="G49" s="640"/>
      <c r="H49" s="641" t="s">
        <v>465</v>
      </c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42"/>
      <c r="AL49" s="642"/>
      <c r="AM49" s="642"/>
      <c r="AN49" s="642"/>
      <c r="AO49" s="642"/>
      <c r="AP49" s="642"/>
      <c r="AQ49" s="642"/>
      <c r="AR49" s="642"/>
      <c r="AS49" s="642"/>
      <c r="AT49" s="642"/>
      <c r="AU49" s="642"/>
      <c r="AV49" s="642"/>
      <c r="AW49" s="642"/>
      <c r="AX49" s="642"/>
      <c r="AY49" s="642"/>
      <c r="AZ49" s="642"/>
      <c r="BA49" s="642"/>
      <c r="BB49" s="642"/>
      <c r="BC49" s="642"/>
      <c r="BD49" s="642"/>
      <c r="BE49" s="642"/>
      <c r="BF49" s="642"/>
      <c r="BG49" s="642"/>
      <c r="BH49" s="642"/>
      <c r="BI49" s="642"/>
      <c r="BJ49" s="642"/>
      <c r="BK49" s="643"/>
      <c r="BL49" s="623"/>
      <c r="BM49" s="624"/>
      <c r="BN49" s="624"/>
      <c r="BO49" s="624"/>
      <c r="BP49" s="624"/>
      <c r="BQ49" s="624"/>
      <c r="BR49" s="624"/>
      <c r="BS49" s="624"/>
      <c r="BT49" s="624"/>
      <c r="BU49" s="624"/>
      <c r="BV49" s="624"/>
      <c r="BW49" s="624"/>
      <c r="BX49" s="624"/>
      <c r="BY49" s="645"/>
      <c r="BZ49" s="623"/>
      <c r="CA49" s="624"/>
      <c r="CB49" s="624"/>
      <c r="CC49" s="624"/>
      <c r="CD49" s="624"/>
      <c r="CE49" s="624"/>
      <c r="CF49" s="624"/>
      <c r="CG49" s="624"/>
      <c r="CH49" s="624"/>
      <c r="CI49" s="624"/>
      <c r="CJ49" s="624"/>
      <c r="CK49" s="624"/>
      <c r="CL49" s="624"/>
      <c r="CM49" s="645"/>
      <c r="CN49" s="623"/>
      <c r="CO49" s="624"/>
      <c r="CP49" s="624"/>
      <c r="CQ49" s="624"/>
      <c r="CR49" s="624"/>
      <c r="CS49" s="624"/>
      <c r="CT49" s="624"/>
      <c r="CU49" s="624"/>
      <c r="CV49" s="624"/>
      <c r="CW49" s="624"/>
      <c r="CX49" s="624"/>
      <c r="CY49" s="624"/>
      <c r="CZ49" s="624"/>
      <c r="DA49" s="645"/>
      <c r="DB49" s="623"/>
      <c r="DC49" s="624"/>
      <c r="DD49" s="624"/>
      <c r="DE49" s="624"/>
      <c r="DF49" s="624"/>
      <c r="DG49" s="624"/>
      <c r="DH49" s="624"/>
      <c r="DI49" s="624"/>
      <c r="DJ49" s="624"/>
      <c r="DK49" s="624"/>
      <c r="DL49" s="624"/>
      <c r="DM49" s="624"/>
      <c r="DN49" s="624"/>
      <c r="DO49" s="645"/>
      <c r="DP49" s="623"/>
      <c r="DQ49" s="624"/>
      <c r="DR49" s="624"/>
      <c r="DS49" s="624"/>
      <c r="DT49" s="624"/>
      <c r="DU49" s="624"/>
      <c r="DV49" s="624"/>
      <c r="DW49" s="624"/>
      <c r="DX49" s="624"/>
      <c r="DY49" s="624"/>
      <c r="DZ49" s="624"/>
      <c r="EA49" s="624"/>
      <c r="EB49" s="624"/>
      <c r="EC49" s="625"/>
    </row>
    <row r="50" spans="1:133" ht="13.5" thickBot="1" x14ac:dyDescent="0.25">
      <c r="A50" s="647" t="s">
        <v>106</v>
      </c>
      <c r="B50" s="648"/>
      <c r="C50" s="648"/>
      <c r="D50" s="648"/>
      <c r="E50" s="648"/>
      <c r="F50" s="648"/>
      <c r="G50" s="649"/>
      <c r="H50" s="650" t="s">
        <v>466</v>
      </c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2"/>
      <c r="BL50" s="644">
        <v>0.45500000000000002</v>
      </c>
      <c r="BM50" s="693"/>
      <c r="BN50" s="693"/>
      <c r="BO50" s="693"/>
      <c r="BP50" s="693"/>
      <c r="BQ50" s="693"/>
      <c r="BR50" s="693"/>
      <c r="BS50" s="693"/>
      <c r="BT50" s="693"/>
      <c r="BU50" s="693"/>
      <c r="BV50" s="693"/>
      <c r="BW50" s="693"/>
      <c r="BX50" s="693"/>
      <c r="BY50" s="694"/>
      <c r="BZ50" s="644">
        <f>BL50*1.043</f>
        <v>0.47456499999999996</v>
      </c>
      <c r="CA50" s="693"/>
      <c r="CB50" s="693"/>
      <c r="CC50" s="693"/>
      <c r="CD50" s="693"/>
      <c r="CE50" s="693"/>
      <c r="CF50" s="693"/>
      <c r="CG50" s="693"/>
      <c r="CH50" s="693"/>
      <c r="CI50" s="693"/>
      <c r="CJ50" s="693"/>
      <c r="CK50" s="693"/>
      <c r="CL50" s="693"/>
      <c r="CM50" s="694"/>
      <c r="CN50" s="644">
        <f>BZ50*1.051</f>
        <v>0.49876781499999995</v>
      </c>
      <c r="CO50" s="693"/>
      <c r="CP50" s="693"/>
      <c r="CQ50" s="693"/>
      <c r="CR50" s="693"/>
      <c r="CS50" s="693"/>
      <c r="CT50" s="693"/>
      <c r="CU50" s="693"/>
      <c r="CV50" s="693"/>
      <c r="CW50" s="693"/>
      <c r="CX50" s="693"/>
      <c r="CY50" s="693"/>
      <c r="CZ50" s="693"/>
      <c r="DA50" s="694"/>
      <c r="DB50" s="644">
        <f>CN50*1.059</f>
        <v>0.52819511608499992</v>
      </c>
      <c r="DC50" s="693"/>
      <c r="DD50" s="693"/>
      <c r="DE50" s="693"/>
      <c r="DF50" s="693"/>
      <c r="DG50" s="693"/>
      <c r="DH50" s="693"/>
      <c r="DI50" s="693"/>
      <c r="DJ50" s="693"/>
      <c r="DK50" s="693"/>
      <c r="DL50" s="693"/>
      <c r="DM50" s="693"/>
      <c r="DN50" s="693"/>
      <c r="DO50" s="694"/>
      <c r="DP50" s="644">
        <f>DB50*1.059</f>
        <v>0.55935862793401492</v>
      </c>
      <c r="DQ50" s="693"/>
      <c r="DR50" s="693"/>
      <c r="DS50" s="693"/>
      <c r="DT50" s="693"/>
      <c r="DU50" s="693"/>
      <c r="DV50" s="693"/>
      <c r="DW50" s="693"/>
      <c r="DX50" s="693"/>
      <c r="DY50" s="693"/>
      <c r="DZ50" s="693"/>
      <c r="EA50" s="693"/>
      <c r="EB50" s="693"/>
      <c r="EC50" s="695"/>
    </row>
    <row r="51" spans="1:133" x14ac:dyDescent="0.2">
      <c r="A51" s="629" t="s">
        <v>467</v>
      </c>
      <c r="B51" s="630"/>
      <c r="C51" s="630"/>
      <c r="D51" s="630"/>
      <c r="E51" s="630"/>
      <c r="F51" s="630"/>
      <c r="G51" s="631"/>
      <c r="H51" s="632" t="s">
        <v>468</v>
      </c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33"/>
      <c r="AU51" s="633"/>
      <c r="AV51" s="633"/>
      <c r="AW51" s="633"/>
      <c r="AX51" s="633"/>
      <c r="AY51" s="633"/>
      <c r="AZ51" s="633"/>
      <c r="BA51" s="633"/>
      <c r="BB51" s="633"/>
      <c r="BC51" s="633"/>
      <c r="BD51" s="633"/>
      <c r="BE51" s="633"/>
      <c r="BF51" s="633"/>
      <c r="BG51" s="633"/>
      <c r="BH51" s="633"/>
      <c r="BI51" s="633"/>
      <c r="BJ51" s="633"/>
      <c r="BK51" s="634"/>
      <c r="BL51" s="635"/>
      <c r="BM51" s="636"/>
      <c r="BN51" s="636"/>
      <c r="BO51" s="636"/>
      <c r="BP51" s="636"/>
      <c r="BQ51" s="636"/>
      <c r="BR51" s="636"/>
      <c r="BS51" s="636"/>
      <c r="BT51" s="636"/>
      <c r="BU51" s="636"/>
      <c r="BV51" s="636"/>
      <c r="BW51" s="636"/>
      <c r="BX51" s="636"/>
      <c r="BY51" s="637"/>
      <c r="BZ51" s="635"/>
      <c r="CA51" s="636"/>
      <c r="CB51" s="636"/>
      <c r="CC51" s="636"/>
      <c r="CD51" s="636"/>
      <c r="CE51" s="636"/>
      <c r="CF51" s="636"/>
      <c r="CG51" s="636"/>
      <c r="CH51" s="636"/>
      <c r="CI51" s="636"/>
      <c r="CJ51" s="636"/>
      <c r="CK51" s="636"/>
      <c r="CL51" s="636"/>
      <c r="CM51" s="637"/>
      <c r="CN51" s="635"/>
      <c r="CO51" s="636"/>
      <c r="CP51" s="636"/>
      <c r="CQ51" s="636"/>
      <c r="CR51" s="636"/>
      <c r="CS51" s="636"/>
      <c r="CT51" s="636"/>
      <c r="CU51" s="636"/>
      <c r="CV51" s="636"/>
      <c r="CW51" s="636"/>
      <c r="CX51" s="636"/>
      <c r="CY51" s="636"/>
      <c r="CZ51" s="636"/>
      <c r="DA51" s="637"/>
      <c r="DB51" s="635"/>
      <c r="DC51" s="636"/>
      <c r="DD51" s="636"/>
      <c r="DE51" s="636"/>
      <c r="DF51" s="636"/>
      <c r="DG51" s="636"/>
      <c r="DH51" s="636"/>
      <c r="DI51" s="636"/>
      <c r="DJ51" s="636"/>
      <c r="DK51" s="636"/>
      <c r="DL51" s="636"/>
      <c r="DM51" s="636"/>
      <c r="DN51" s="636"/>
      <c r="DO51" s="637"/>
      <c r="DP51" s="635"/>
      <c r="DQ51" s="636"/>
      <c r="DR51" s="636"/>
      <c r="DS51" s="636"/>
      <c r="DT51" s="636"/>
      <c r="DU51" s="636"/>
      <c r="DV51" s="636"/>
      <c r="DW51" s="636"/>
      <c r="DX51" s="636"/>
      <c r="DY51" s="636"/>
      <c r="DZ51" s="636"/>
      <c r="EA51" s="636"/>
      <c r="EB51" s="636"/>
      <c r="EC51" s="646"/>
    </row>
    <row r="52" spans="1:133" x14ac:dyDescent="0.2">
      <c r="A52" s="638" t="s">
        <v>15</v>
      </c>
      <c r="B52" s="639"/>
      <c r="C52" s="639"/>
      <c r="D52" s="639"/>
      <c r="E52" s="639"/>
      <c r="F52" s="639"/>
      <c r="G52" s="640"/>
      <c r="H52" s="641" t="s">
        <v>469</v>
      </c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642"/>
      <c r="AL52" s="642"/>
      <c r="AM52" s="642"/>
      <c r="AN52" s="642"/>
      <c r="AO52" s="642"/>
      <c r="AP52" s="642"/>
      <c r="AQ52" s="642"/>
      <c r="AR52" s="642"/>
      <c r="AS52" s="642"/>
      <c r="AT52" s="642"/>
      <c r="AU52" s="642"/>
      <c r="AV52" s="642"/>
      <c r="AW52" s="642"/>
      <c r="AX52" s="642"/>
      <c r="AY52" s="642"/>
      <c r="AZ52" s="642"/>
      <c r="BA52" s="642"/>
      <c r="BB52" s="642"/>
      <c r="BC52" s="642"/>
      <c r="BD52" s="642"/>
      <c r="BE52" s="642"/>
      <c r="BF52" s="642"/>
      <c r="BG52" s="642"/>
      <c r="BH52" s="642"/>
      <c r="BI52" s="642"/>
      <c r="BJ52" s="642"/>
      <c r="BK52" s="643"/>
      <c r="BL52" s="623"/>
      <c r="BM52" s="624"/>
      <c r="BN52" s="624"/>
      <c r="BO52" s="624"/>
      <c r="BP52" s="624"/>
      <c r="BQ52" s="624"/>
      <c r="BR52" s="624"/>
      <c r="BS52" s="624"/>
      <c r="BT52" s="624"/>
      <c r="BU52" s="624"/>
      <c r="BV52" s="624"/>
      <c r="BW52" s="624"/>
      <c r="BX52" s="624"/>
      <c r="BY52" s="645"/>
      <c r="BZ52" s="623"/>
      <c r="CA52" s="624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45"/>
      <c r="CN52" s="623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4"/>
      <c r="DA52" s="645"/>
      <c r="DB52" s="623"/>
      <c r="DC52" s="624"/>
      <c r="DD52" s="624"/>
      <c r="DE52" s="624"/>
      <c r="DF52" s="624"/>
      <c r="DG52" s="624"/>
      <c r="DH52" s="624"/>
      <c r="DI52" s="624"/>
      <c r="DJ52" s="624"/>
      <c r="DK52" s="624"/>
      <c r="DL52" s="624"/>
      <c r="DM52" s="624"/>
      <c r="DN52" s="624"/>
      <c r="DO52" s="645"/>
      <c r="DP52" s="623"/>
      <c r="DQ52" s="624"/>
      <c r="DR52" s="624"/>
      <c r="DS52" s="624"/>
      <c r="DT52" s="624"/>
      <c r="DU52" s="624"/>
      <c r="DV52" s="624"/>
      <c r="DW52" s="624"/>
      <c r="DX52" s="624"/>
      <c r="DY52" s="624"/>
      <c r="DZ52" s="624"/>
      <c r="EA52" s="624"/>
      <c r="EB52" s="624"/>
      <c r="EC52" s="625"/>
    </row>
    <row r="53" spans="1:133" x14ac:dyDescent="0.2">
      <c r="A53" s="638" t="s">
        <v>104</v>
      </c>
      <c r="B53" s="639"/>
      <c r="C53" s="639"/>
      <c r="D53" s="639"/>
      <c r="E53" s="639"/>
      <c r="F53" s="639"/>
      <c r="G53" s="640"/>
      <c r="H53" s="641" t="s">
        <v>470</v>
      </c>
      <c r="I53" s="642"/>
      <c r="J53" s="642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2"/>
      <c r="V53" s="642"/>
      <c r="W53" s="642"/>
      <c r="X53" s="642"/>
      <c r="Y53" s="642"/>
      <c r="Z53" s="642"/>
      <c r="AA53" s="642"/>
      <c r="AB53" s="642"/>
      <c r="AC53" s="642"/>
      <c r="AD53" s="642"/>
      <c r="AE53" s="642"/>
      <c r="AF53" s="642"/>
      <c r="AG53" s="642"/>
      <c r="AH53" s="642"/>
      <c r="AI53" s="642"/>
      <c r="AJ53" s="642"/>
      <c r="AK53" s="642"/>
      <c r="AL53" s="642"/>
      <c r="AM53" s="642"/>
      <c r="AN53" s="642"/>
      <c r="AO53" s="642"/>
      <c r="AP53" s="642"/>
      <c r="AQ53" s="642"/>
      <c r="AR53" s="642"/>
      <c r="AS53" s="642"/>
      <c r="AT53" s="642"/>
      <c r="AU53" s="642"/>
      <c r="AV53" s="642"/>
      <c r="AW53" s="642"/>
      <c r="AX53" s="642"/>
      <c r="AY53" s="642"/>
      <c r="AZ53" s="642"/>
      <c r="BA53" s="642"/>
      <c r="BB53" s="642"/>
      <c r="BC53" s="642"/>
      <c r="BD53" s="642"/>
      <c r="BE53" s="642"/>
      <c r="BF53" s="642"/>
      <c r="BG53" s="642"/>
      <c r="BH53" s="642"/>
      <c r="BI53" s="642"/>
      <c r="BJ53" s="642"/>
      <c r="BK53" s="643"/>
      <c r="BL53" s="623"/>
      <c r="BM53" s="624"/>
      <c r="BN53" s="624"/>
      <c r="BO53" s="624"/>
      <c r="BP53" s="624"/>
      <c r="BQ53" s="624"/>
      <c r="BR53" s="624"/>
      <c r="BS53" s="624"/>
      <c r="BT53" s="624"/>
      <c r="BU53" s="624"/>
      <c r="BV53" s="624"/>
      <c r="BW53" s="624"/>
      <c r="BX53" s="624"/>
      <c r="BY53" s="645"/>
      <c r="BZ53" s="623"/>
      <c r="CA53" s="624"/>
      <c r="CB53" s="624"/>
      <c r="CC53" s="624"/>
      <c r="CD53" s="624"/>
      <c r="CE53" s="624"/>
      <c r="CF53" s="624"/>
      <c r="CG53" s="624"/>
      <c r="CH53" s="624"/>
      <c r="CI53" s="624"/>
      <c r="CJ53" s="624"/>
      <c r="CK53" s="624"/>
      <c r="CL53" s="624"/>
      <c r="CM53" s="645"/>
      <c r="CN53" s="623"/>
      <c r="CO53" s="624"/>
      <c r="CP53" s="624"/>
      <c r="CQ53" s="624"/>
      <c r="CR53" s="624"/>
      <c r="CS53" s="624"/>
      <c r="CT53" s="624"/>
      <c r="CU53" s="624"/>
      <c r="CV53" s="624"/>
      <c r="CW53" s="624"/>
      <c r="CX53" s="624"/>
      <c r="CY53" s="624"/>
      <c r="CZ53" s="624"/>
      <c r="DA53" s="645"/>
      <c r="DB53" s="623"/>
      <c r="DC53" s="624"/>
      <c r="DD53" s="624"/>
      <c r="DE53" s="624"/>
      <c r="DF53" s="624"/>
      <c r="DG53" s="624"/>
      <c r="DH53" s="624"/>
      <c r="DI53" s="624"/>
      <c r="DJ53" s="624"/>
      <c r="DK53" s="624"/>
      <c r="DL53" s="624"/>
      <c r="DM53" s="624"/>
      <c r="DN53" s="624"/>
      <c r="DO53" s="645"/>
      <c r="DP53" s="623"/>
      <c r="DQ53" s="624"/>
      <c r="DR53" s="624"/>
      <c r="DS53" s="624"/>
      <c r="DT53" s="624"/>
      <c r="DU53" s="624"/>
      <c r="DV53" s="624"/>
      <c r="DW53" s="624"/>
      <c r="DX53" s="624"/>
      <c r="DY53" s="624"/>
      <c r="DZ53" s="624"/>
      <c r="EA53" s="624"/>
      <c r="EB53" s="624"/>
      <c r="EC53" s="625"/>
    </row>
    <row r="54" spans="1:133" ht="13.5" thickBot="1" x14ac:dyDescent="0.25">
      <c r="A54" s="647"/>
      <c r="B54" s="648"/>
      <c r="C54" s="648"/>
      <c r="D54" s="648"/>
      <c r="E54" s="648"/>
      <c r="F54" s="648"/>
      <c r="G54" s="649"/>
      <c r="H54" s="650" t="s">
        <v>471</v>
      </c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2"/>
      <c r="BL54" s="679"/>
      <c r="BM54" s="680"/>
      <c r="BN54" s="680"/>
      <c r="BO54" s="680"/>
      <c r="BP54" s="680"/>
      <c r="BQ54" s="680"/>
      <c r="BR54" s="680"/>
      <c r="BS54" s="680"/>
      <c r="BT54" s="680"/>
      <c r="BU54" s="680"/>
      <c r="BV54" s="680"/>
      <c r="BW54" s="680"/>
      <c r="BX54" s="680"/>
      <c r="BY54" s="681"/>
      <c r="BZ54" s="679"/>
      <c r="CA54" s="680"/>
      <c r="CB54" s="680"/>
      <c r="CC54" s="680"/>
      <c r="CD54" s="680"/>
      <c r="CE54" s="680"/>
      <c r="CF54" s="680"/>
      <c r="CG54" s="680"/>
      <c r="CH54" s="680"/>
      <c r="CI54" s="680"/>
      <c r="CJ54" s="680"/>
      <c r="CK54" s="680"/>
      <c r="CL54" s="680"/>
      <c r="CM54" s="681"/>
      <c r="CN54" s="679"/>
      <c r="CO54" s="680"/>
      <c r="CP54" s="680"/>
      <c r="CQ54" s="680"/>
      <c r="CR54" s="680"/>
      <c r="CS54" s="680"/>
      <c r="CT54" s="680"/>
      <c r="CU54" s="680"/>
      <c r="CV54" s="680"/>
      <c r="CW54" s="680"/>
      <c r="CX54" s="680"/>
      <c r="CY54" s="680"/>
      <c r="CZ54" s="680"/>
      <c r="DA54" s="681"/>
      <c r="DB54" s="679"/>
      <c r="DC54" s="680"/>
      <c r="DD54" s="680"/>
      <c r="DE54" s="680"/>
      <c r="DF54" s="680"/>
      <c r="DG54" s="680"/>
      <c r="DH54" s="680"/>
      <c r="DI54" s="680"/>
      <c r="DJ54" s="680"/>
      <c r="DK54" s="680"/>
      <c r="DL54" s="680"/>
      <c r="DM54" s="680"/>
      <c r="DN54" s="680"/>
      <c r="DO54" s="681"/>
      <c r="DP54" s="679"/>
      <c r="DQ54" s="680"/>
      <c r="DR54" s="680"/>
      <c r="DS54" s="680"/>
      <c r="DT54" s="680"/>
      <c r="DU54" s="680"/>
      <c r="DV54" s="680"/>
      <c r="DW54" s="680"/>
      <c r="DX54" s="680"/>
      <c r="DY54" s="680"/>
      <c r="DZ54" s="680"/>
      <c r="EA54" s="680"/>
      <c r="EB54" s="680"/>
      <c r="EC54" s="683"/>
    </row>
    <row r="55" spans="1:133" x14ac:dyDescent="0.2">
      <c r="A55" s="629" t="s">
        <v>472</v>
      </c>
      <c r="B55" s="630"/>
      <c r="C55" s="630"/>
      <c r="D55" s="630"/>
      <c r="E55" s="630"/>
      <c r="F55" s="630"/>
      <c r="G55" s="631"/>
      <c r="H55" s="632" t="s">
        <v>473</v>
      </c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633"/>
      <c r="AL55" s="633"/>
      <c r="AM55" s="633"/>
      <c r="AN55" s="633"/>
      <c r="AO55" s="633"/>
      <c r="AP55" s="633"/>
      <c r="AQ55" s="633"/>
      <c r="AR55" s="633"/>
      <c r="AS55" s="633"/>
      <c r="AT55" s="633"/>
      <c r="AU55" s="633"/>
      <c r="AV55" s="633"/>
      <c r="AW55" s="633"/>
      <c r="AX55" s="633"/>
      <c r="AY55" s="633"/>
      <c r="AZ55" s="633"/>
      <c r="BA55" s="633"/>
      <c r="BB55" s="633"/>
      <c r="BC55" s="633"/>
      <c r="BD55" s="633"/>
      <c r="BE55" s="633"/>
      <c r="BF55" s="633"/>
      <c r="BG55" s="633"/>
      <c r="BH55" s="633"/>
      <c r="BI55" s="633"/>
      <c r="BJ55" s="633"/>
      <c r="BK55" s="634"/>
      <c r="BL55" s="635"/>
      <c r="BM55" s="636"/>
      <c r="BN55" s="636"/>
      <c r="BO55" s="636"/>
      <c r="BP55" s="636"/>
      <c r="BQ55" s="636"/>
      <c r="BR55" s="636"/>
      <c r="BS55" s="636"/>
      <c r="BT55" s="636"/>
      <c r="BU55" s="636"/>
      <c r="BV55" s="636"/>
      <c r="BW55" s="636"/>
      <c r="BX55" s="636"/>
      <c r="BY55" s="637"/>
      <c r="BZ55" s="635"/>
      <c r="CA55" s="636"/>
      <c r="CB55" s="636"/>
      <c r="CC55" s="636"/>
      <c r="CD55" s="636"/>
      <c r="CE55" s="636"/>
      <c r="CF55" s="636"/>
      <c r="CG55" s="636"/>
      <c r="CH55" s="636"/>
      <c r="CI55" s="636"/>
      <c r="CJ55" s="636"/>
      <c r="CK55" s="636"/>
      <c r="CL55" s="636"/>
      <c r="CM55" s="637"/>
      <c r="CN55" s="635"/>
      <c r="CO55" s="636"/>
      <c r="CP55" s="636"/>
      <c r="CQ55" s="636"/>
      <c r="CR55" s="636"/>
      <c r="CS55" s="636"/>
      <c r="CT55" s="636"/>
      <c r="CU55" s="636"/>
      <c r="CV55" s="636"/>
      <c r="CW55" s="636"/>
      <c r="CX55" s="636"/>
      <c r="CY55" s="636"/>
      <c r="CZ55" s="636"/>
      <c r="DA55" s="637"/>
      <c r="DB55" s="635"/>
      <c r="DC55" s="636"/>
      <c r="DD55" s="636"/>
      <c r="DE55" s="636"/>
      <c r="DF55" s="636"/>
      <c r="DG55" s="636"/>
      <c r="DH55" s="636"/>
      <c r="DI55" s="636"/>
      <c r="DJ55" s="636"/>
      <c r="DK55" s="636"/>
      <c r="DL55" s="636"/>
      <c r="DM55" s="636"/>
      <c r="DN55" s="636"/>
      <c r="DO55" s="637"/>
      <c r="DP55" s="635"/>
      <c r="DQ55" s="636"/>
      <c r="DR55" s="636"/>
      <c r="DS55" s="636"/>
      <c r="DT55" s="636"/>
      <c r="DU55" s="636"/>
      <c r="DV55" s="636"/>
      <c r="DW55" s="636"/>
      <c r="DX55" s="636"/>
      <c r="DY55" s="636"/>
      <c r="DZ55" s="636"/>
      <c r="EA55" s="636"/>
      <c r="EB55" s="636"/>
      <c r="EC55" s="646"/>
    </row>
    <row r="56" spans="1:133" x14ac:dyDescent="0.2">
      <c r="A56" s="638" t="s">
        <v>15</v>
      </c>
      <c r="B56" s="639"/>
      <c r="C56" s="639"/>
      <c r="D56" s="639"/>
      <c r="E56" s="639"/>
      <c r="F56" s="639"/>
      <c r="G56" s="640"/>
      <c r="H56" s="641" t="s">
        <v>474</v>
      </c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  <c r="AC56" s="642"/>
      <c r="AD56" s="642"/>
      <c r="AE56" s="642"/>
      <c r="AF56" s="642"/>
      <c r="AG56" s="642"/>
      <c r="AH56" s="642"/>
      <c r="AI56" s="642"/>
      <c r="AJ56" s="642"/>
      <c r="AK56" s="642"/>
      <c r="AL56" s="642"/>
      <c r="AM56" s="642"/>
      <c r="AN56" s="642"/>
      <c r="AO56" s="642"/>
      <c r="AP56" s="642"/>
      <c r="AQ56" s="642"/>
      <c r="AR56" s="642"/>
      <c r="AS56" s="642"/>
      <c r="AT56" s="642"/>
      <c r="AU56" s="642"/>
      <c r="AV56" s="642"/>
      <c r="AW56" s="642"/>
      <c r="AX56" s="642"/>
      <c r="AY56" s="642"/>
      <c r="AZ56" s="642"/>
      <c r="BA56" s="642"/>
      <c r="BB56" s="642"/>
      <c r="BC56" s="642"/>
      <c r="BD56" s="642"/>
      <c r="BE56" s="642"/>
      <c r="BF56" s="642"/>
      <c r="BG56" s="642"/>
      <c r="BH56" s="642"/>
      <c r="BI56" s="642"/>
      <c r="BJ56" s="642"/>
      <c r="BK56" s="643"/>
      <c r="BL56" s="623"/>
      <c r="BM56" s="624"/>
      <c r="BN56" s="624"/>
      <c r="BO56" s="624"/>
      <c r="BP56" s="624"/>
      <c r="BQ56" s="624"/>
      <c r="BR56" s="624"/>
      <c r="BS56" s="624"/>
      <c r="BT56" s="624"/>
      <c r="BU56" s="624"/>
      <c r="BV56" s="624"/>
      <c r="BW56" s="624"/>
      <c r="BX56" s="624"/>
      <c r="BY56" s="645"/>
      <c r="BZ56" s="623"/>
      <c r="CA56" s="624"/>
      <c r="CB56" s="624"/>
      <c r="CC56" s="624"/>
      <c r="CD56" s="624"/>
      <c r="CE56" s="624"/>
      <c r="CF56" s="624"/>
      <c r="CG56" s="624"/>
      <c r="CH56" s="624"/>
      <c r="CI56" s="624"/>
      <c r="CJ56" s="624"/>
      <c r="CK56" s="624"/>
      <c r="CL56" s="624"/>
      <c r="CM56" s="645"/>
      <c r="CN56" s="623"/>
      <c r="CO56" s="624"/>
      <c r="CP56" s="624"/>
      <c r="CQ56" s="624"/>
      <c r="CR56" s="624"/>
      <c r="CS56" s="624"/>
      <c r="CT56" s="624"/>
      <c r="CU56" s="624"/>
      <c r="CV56" s="624"/>
      <c r="CW56" s="624"/>
      <c r="CX56" s="624"/>
      <c r="CY56" s="624"/>
      <c r="CZ56" s="624"/>
      <c r="DA56" s="645"/>
      <c r="DB56" s="623"/>
      <c r="DC56" s="624"/>
      <c r="DD56" s="624"/>
      <c r="DE56" s="624"/>
      <c r="DF56" s="624"/>
      <c r="DG56" s="624"/>
      <c r="DH56" s="624"/>
      <c r="DI56" s="624"/>
      <c r="DJ56" s="624"/>
      <c r="DK56" s="624"/>
      <c r="DL56" s="624"/>
      <c r="DM56" s="624"/>
      <c r="DN56" s="624"/>
      <c r="DO56" s="645"/>
      <c r="DP56" s="623"/>
      <c r="DQ56" s="624"/>
      <c r="DR56" s="624"/>
      <c r="DS56" s="624"/>
      <c r="DT56" s="624"/>
      <c r="DU56" s="624"/>
      <c r="DV56" s="624"/>
      <c r="DW56" s="624"/>
      <c r="DX56" s="624"/>
      <c r="DY56" s="624"/>
      <c r="DZ56" s="624"/>
      <c r="EA56" s="624"/>
      <c r="EB56" s="624"/>
      <c r="EC56" s="625"/>
    </row>
    <row r="57" spans="1:133" x14ac:dyDescent="0.2">
      <c r="A57" s="638" t="s">
        <v>104</v>
      </c>
      <c r="B57" s="639"/>
      <c r="C57" s="639"/>
      <c r="D57" s="639"/>
      <c r="E57" s="639"/>
      <c r="F57" s="639"/>
      <c r="G57" s="640"/>
      <c r="H57" s="641" t="s">
        <v>475</v>
      </c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2"/>
      <c r="AG57" s="642"/>
      <c r="AH57" s="642"/>
      <c r="AI57" s="642"/>
      <c r="AJ57" s="642"/>
      <c r="AK57" s="642"/>
      <c r="AL57" s="642"/>
      <c r="AM57" s="642"/>
      <c r="AN57" s="642"/>
      <c r="AO57" s="642"/>
      <c r="AP57" s="642"/>
      <c r="AQ57" s="642"/>
      <c r="AR57" s="642"/>
      <c r="AS57" s="642"/>
      <c r="AT57" s="642"/>
      <c r="AU57" s="642"/>
      <c r="AV57" s="642"/>
      <c r="AW57" s="642"/>
      <c r="AX57" s="642"/>
      <c r="AY57" s="642"/>
      <c r="AZ57" s="642"/>
      <c r="BA57" s="642"/>
      <c r="BB57" s="642"/>
      <c r="BC57" s="642"/>
      <c r="BD57" s="642"/>
      <c r="BE57" s="642"/>
      <c r="BF57" s="642"/>
      <c r="BG57" s="642"/>
      <c r="BH57" s="642"/>
      <c r="BI57" s="642"/>
      <c r="BJ57" s="642"/>
      <c r="BK57" s="643"/>
      <c r="BL57" s="623"/>
      <c r="BM57" s="624"/>
      <c r="BN57" s="624"/>
      <c r="BO57" s="624"/>
      <c r="BP57" s="624"/>
      <c r="BQ57" s="624"/>
      <c r="BR57" s="624"/>
      <c r="BS57" s="624"/>
      <c r="BT57" s="624"/>
      <c r="BU57" s="624"/>
      <c r="BV57" s="624"/>
      <c r="BW57" s="624"/>
      <c r="BX57" s="624"/>
      <c r="BY57" s="645"/>
      <c r="BZ57" s="623"/>
      <c r="CA57" s="624"/>
      <c r="CB57" s="624"/>
      <c r="CC57" s="624"/>
      <c r="CD57" s="624"/>
      <c r="CE57" s="624"/>
      <c r="CF57" s="624"/>
      <c r="CG57" s="624"/>
      <c r="CH57" s="624"/>
      <c r="CI57" s="624"/>
      <c r="CJ57" s="624"/>
      <c r="CK57" s="624"/>
      <c r="CL57" s="624"/>
      <c r="CM57" s="645"/>
      <c r="CN57" s="623"/>
      <c r="CO57" s="624"/>
      <c r="CP57" s="624"/>
      <c r="CQ57" s="624"/>
      <c r="CR57" s="624"/>
      <c r="CS57" s="624"/>
      <c r="CT57" s="624"/>
      <c r="CU57" s="624"/>
      <c r="CV57" s="624"/>
      <c r="CW57" s="624"/>
      <c r="CX57" s="624"/>
      <c r="CY57" s="624"/>
      <c r="CZ57" s="624"/>
      <c r="DA57" s="645"/>
      <c r="DB57" s="623"/>
      <c r="DC57" s="624"/>
      <c r="DD57" s="624"/>
      <c r="DE57" s="624"/>
      <c r="DF57" s="624"/>
      <c r="DG57" s="624"/>
      <c r="DH57" s="624"/>
      <c r="DI57" s="624"/>
      <c r="DJ57" s="624"/>
      <c r="DK57" s="624"/>
      <c r="DL57" s="624"/>
      <c r="DM57" s="624"/>
      <c r="DN57" s="624"/>
      <c r="DO57" s="645"/>
      <c r="DP57" s="623"/>
      <c r="DQ57" s="624"/>
      <c r="DR57" s="624"/>
      <c r="DS57" s="624"/>
      <c r="DT57" s="624"/>
      <c r="DU57" s="624"/>
      <c r="DV57" s="624"/>
      <c r="DW57" s="624"/>
      <c r="DX57" s="624"/>
      <c r="DY57" s="624"/>
      <c r="DZ57" s="624"/>
      <c r="EA57" s="624"/>
      <c r="EB57" s="624"/>
      <c r="EC57" s="625"/>
    </row>
    <row r="58" spans="1:133" ht="13.5" thickBot="1" x14ac:dyDescent="0.25">
      <c r="A58" s="647"/>
      <c r="B58" s="648"/>
      <c r="C58" s="648"/>
      <c r="D58" s="648"/>
      <c r="E58" s="648"/>
      <c r="F58" s="648"/>
      <c r="G58" s="649"/>
      <c r="H58" s="650" t="s">
        <v>471</v>
      </c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651"/>
      <c r="AL58" s="651"/>
      <c r="AM58" s="651"/>
      <c r="AN58" s="651"/>
      <c r="AO58" s="651"/>
      <c r="AP58" s="651"/>
      <c r="AQ58" s="651"/>
      <c r="AR58" s="651"/>
      <c r="AS58" s="651"/>
      <c r="AT58" s="651"/>
      <c r="AU58" s="651"/>
      <c r="AV58" s="651"/>
      <c r="AW58" s="651"/>
      <c r="AX58" s="651"/>
      <c r="AY58" s="651"/>
      <c r="AZ58" s="651"/>
      <c r="BA58" s="651"/>
      <c r="BB58" s="651"/>
      <c r="BC58" s="651"/>
      <c r="BD58" s="651"/>
      <c r="BE58" s="651"/>
      <c r="BF58" s="651"/>
      <c r="BG58" s="651"/>
      <c r="BH58" s="651"/>
      <c r="BI58" s="651"/>
      <c r="BJ58" s="651"/>
      <c r="BK58" s="652"/>
      <c r="BL58" s="679"/>
      <c r="BM58" s="680"/>
      <c r="BN58" s="680"/>
      <c r="BO58" s="680"/>
      <c r="BP58" s="680"/>
      <c r="BQ58" s="680"/>
      <c r="BR58" s="680"/>
      <c r="BS58" s="680"/>
      <c r="BT58" s="680"/>
      <c r="BU58" s="680"/>
      <c r="BV58" s="680"/>
      <c r="BW58" s="680"/>
      <c r="BX58" s="680"/>
      <c r="BY58" s="681"/>
      <c r="BZ58" s="679"/>
      <c r="CA58" s="680"/>
      <c r="CB58" s="680"/>
      <c r="CC58" s="680"/>
      <c r="CD58" s="680"/>
      <c r="CE58" s="680"/>
      <c r="CF58" s="680"/>
      <c r="CG58" s="680"/>
      <c r="CH58" s="680"/>
      <c r="CI58" s="680"/>
      <c r="CJ58" s="680"/>
      <c r="CK58" s="680"/>
      <c r="CL58" s="680"/>
      <c r="CM58" s="681"/>
      <c r="CN58" s="679"/>
      <c r="CO58" s="680"/>
      <c r="CP58" s="680"/>
      <c r="CQ58" s="680"/>
      <c r="CR58" s="680"/>
      <c r="CS58" s="680"/>
      <c r="CT58" s="680"/>
      <c r="CU58" s="680"/>
      <c r="CV58" s="680"/>
      <c r="CW58" s="680"/>
      <c r="CX58" s="680"/>
      <c r="CY58" s="680"/>
      <c r="CZ58" s="680"/>
      <c r="DA58" s="681"/>
      <c r="DB58" s="679"/>
      <c r="DC58" s="680"/>
      <c r="DD58" s="680"/>
      <c r="DE58" s="680"/>
      <c r="DF58" s="680"/>
      <c r="DG58" s="680"/>
      <c r="DH58" s="680"/>
      <c r="DI58" s="680"/>
      <c r="DJ58" s="680"/>
      <c r="DK58" s="680"/>
      <c r="DL58" s="680"/>
      <c r="DM58" s="680"/>
      <c r="DN58" s="680"/>
      <c r="DO58" s="681"/>
      <c r="DP58" s="679"/>
      <c r="DQ58" s="680"/>
      <c r="DR58" s="680"/>
      <c r="DS58" s="680"/>
      <c r="DT58" s="680"/>
      <c r="DU58" s="680"/>
      <c r="DV58" s="680"/>
      <c r="DW58" s="680"/>
      <c r="DX58" s="680"/>
      <c r="DY58" s="680"/>
      <c r="DZ58" s="680"/>
      <c r="EA58" s="680"/>
      <c r="EB58" s="680"/>
      <c r="EC58" s="683"/>
    </row>
    <row r="59" spans="1:133" x14ac:dyDescent="0.2">
      <c r="A59" s="629" t="s">
        <v>476</v>
      </c>
      <c r="B59" s="630"/>
      <c r="C59" s="630"/>
      <c r="D59" s="630"/>
      <c r="E59" s="630"/>
      <c r="F59" s="630"/>
      <c r="G59" s="631"/>
      <c r="H59" s="632" t="s">
        <v>477</v>
      </c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633"/>
      <c r="AL59" s="633"/>
      <c r="AM59" s="633"/>
      <c r="AN59" s="633"/>
      <c r="AO59" s="633"/>
      <c r="AP59" s="633"/>
      <c r="AQ59" s="633"/>
      <c r="AR59" s="633"/>
      <c r="AS59" s="633"/>
      <c r="AT59" s="633"/>
      <c r="AU59" s="633"/>
      <c r="AV59" s="633"/>
      <c r="AW59" s="633"/>
      <c r="AX59" s="633"/>
      <c r="AY59" s="633"/>
      <c r="AZ59" s="633"/>
      <c r="BA59" s="633"/>
      <c r="BB59" s="633"/>
      <c r="BC59" s="633"/>
      <c r="BD59" s="633"/>
      <c r="BE59" s="633"/>
      <c r="BF59" s="633"/>
      <c r="BG59" s="633"/>
      <c r="BH59" s="633"/>
      <c r="BI59" s="633"/>
      <c r="BJ59" s="633"/>
      <c r="BK59" s="634"/>
      <c r="BL59" s="635"/>
      <c r="BM59" s="636"/>
      <c r="BN59" s="636"/>
      <c r="BO59" s="636"/>
      <c r="BP59" s="636"/>
      <c r="BQ59" s="636"/>
      <c r="BR59" s="636"/>
      <c r="BS59" s="636"/>
      <c r="BT59" s="636"/>
      <c r="BU59" s="636"/>
      <c r="BV59" s="636"/>
      <c r="BW59" s="636"/>
      <c r="BX59" s="636"/>
      <c r="BY59" s="637"/>
      <c r="BZ59" s="635"/>
      <c r="CA59" s="636"/>
      <c r="CB59" s="636"/>
      <c r="CC59" s="636"/>
      <c r="CD59" s="636"/>
      <c r="CE59" s="636"/>
      <c r="CF59" s="636"/>
      <c r="CG59" s="636"/>
      <c r="CH59" s="636"/>
      <c r="CI59" s="636"/>
      <c r="CJ59" s="636"/>
      <c r="CK59" s="636"/>
      <c r="CL59" s="636"/>
      <c r="CM59" s="637"/>
      <c r="CN59" s="635"/>
      <c r="CO59" s="636"/>
      <c r="CP59" s="636"/>
      <c r="CQ59" s="636"/>
      <c r="CR59" s="636"/>
      <c r="CS59" s="636"/>
      <c r="CT59" s="636"/>
      <c r="CU59" s="636"/>
      <c r="CV59" s="636"/>
      <c r="CW59" s="636"/>
      <c r="CX59" s="636"/>
      <c r="CY59" s="636"/>
      <c r="CZ59" s="636"/>
      <c r="DA59" s="637"/>
      <c r="DB59" s="635"/>
      <c r="DC59" s="636"/>
      <c r="DD59" s="636"/>
      <c r="DE59" s="636"/>
      <c r="DF59" s="636"/>
      <c r="DG59" s="636"/>
      <c r="DH59" s="636"/>
      <c r="DI59" s="636"/>
      <c r="DJ59" s="636"/>
      <c r="DK59" s="636"/>
      <c r="DL59" s="636"/>
      <c r="DM59" s="636"/>
      <c r="DN59" s="636"/>
      <c r="DO59" s="637"/>
      <c r="DP59" s="635"/>
      <c r="DQ59" s="636"/>
      <c r="DR59" s="636"/>
      <c r="DS59" s="636"/>
      <c r="DT59" s="636"/>
      <c r="DU59" s="636"/>
      <c r="DV59" s="636"/>
      <c r="DW59" s="636"/>
      <c r="DX59" s="636"/>
      <c r="DY59" s="636"/>
      <c r="DZ59" s="636"/>
      <c r="EA59" s="636"/>
      <c r="EB59" s="636"/>
      <c r="EC59" s="646"/>
    </row>
    <row r="60" spans="1:133" x14ac:dyDescent="0.2">
      <c r="A60" s="638"/>
      <c r="B60" s="639"/>
      <c r="C60" s="639"/>
      <c r="D60" s="639"/>
      <c r="E60" s="639"/>
      <c r="F60" s="639"/>
      <c r="G60" s="640"/>
      <c r="H60" s="641" t="s">
        <v>478</v>
      </c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  <c r="AU60" s="642"/>
      <c r="AV60" s="642"/>
      <c r="AW60" s="642"/>
      <c r="AX60" s="642"/>
      <c r="AY60" s="642"/>
      <c r="AZ60" s="642"/>
      <c r="BA60" s="642"/>
      <c r="BB60" s="642"/>
      <c r="BC60" s="642"/>
      <c r="BD60" s="642"/>
      <c r="BE60" s="642"/>
      <c r="BF60" s="642"/>
      <c r="BG60" s="642"/>
      <c r="BH60" s="642"/>
      <c r="BI60" s="642"/>
      <c r="BJ60" s="642"/>
      <c r="BK60" s="643"/>
      <c r="BL60" s="623"/>
      <c r="BM60" s="624"/>
      <c r="BN60" s="624"/>
      <c r="BO60" s="624"/>
      <c r="BP60" s="624"/>
      <c r="BQ60" s="624"/>
      <c r="BR60" s="624"/>
      <c r="BS60" s="624"/>
      <c r="BT60" s="624"/>
      <c r="BU60" s="624"/>
      <c r="BV60" s="624"/>
      <c r="BW60" s="624"/>
      <c r="BX60" s="624"/>
      <c r="BY60" s="645"/>
      <c r="BZ60" s="623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45"/>
      <c r="CN60" s="623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4"/>
      <c r="DA60" s="645"/>
      <c r="DB60" s="623"/>
      <c r="DC60" s="624"/>
      <c r="DD60" s="624"/>
      <c r="DE60" s="624"/>
      <c r="DF60" s="624"/>
      <c r="DG60" s="624"/>
      <c r="DH60" s="624"/>
      <c r="DI60" s="624"/>
      <c r="DJ60" s="624"/>
      <c r="DK60" s="624"/>
      <c r="DL60" s="624"/>
      <c r="DM60" s="624"/>
      <c r="DN60" s="624"/>
      <c r="DO60" s="645"/>
      <c r="DP60" s="623"/>
      <c r="DQ60" s="624"/>
      <c r="DR60" s="624"/>
      <c r="DS60" s="624"/>
      <c r="DT60" s="624"/>
      <c r="DU60" s="624"/>
      <c r="DV60" s="624"/>
      <c r="DW60" s="624"/>
      <c r="DX60" s="624"/>
      <c r="DY60" s="624"/>
      <c r="DZ60" s="624"/>
      <c r="EA60" s="624"/>
      <c r="EB60" s="624"/>
      <c r="EC60" s="625"/>
    </row>
    <row r="61" spans="1:133" x14ac:dyDescent="0.2">
      <c r="A61" s="638" t="s">
        <v>15</v>
      </c>
      <c r="B61" s="639"/>
      <c r="C61" s="639"/>
      <c r="D61" s="639"/>
      <c r="E61" s="639"/>
      <c r="F61" s="639"/>
      <c r="G61" s="640"/>
      <c r="H61" s="641" t="s">
        <v>479</v>
      </c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  <c r="AU61" s="642"/>
      <c r="AV61" s="642"/>
      <c r="AW61" s="642"/>
      <c r="AX61" s="642"/>
      <c r="AY61" s="642"/>
      <c r="AZ61" s="642"/>
      <c r="BA61" s="642"/>
      <c r="BB61" s="642"/>
      <c r="BC61" s="642"/>
      <c r="BD61" s="642"/>
      <c r="BE61" s="642"/>
      <c r="BF61" s="642"/>
      <c r="BG61" s="642"/>
      <c r="BH61" s="642"/>
      <c r="BI61" s="642"/>
      <c r="BJ61" s="642"/>
      <c r="BK61" s="643"/>
      <c r="BL61" s="623"/>
      <c r="BM61" s="624"/>
      <c r="BN61" s="624"/>
      <c r="BO61" s="624"/>
      <c r="BP61" s="624"/>
      <c r="BQ61" s="624"/>
      <c r="BR61" s="624"/>
      <c r="BS61" s="624"/>
      <c r="BT61" s="624"/>
      <c r="BU61" s="624"/>
      <c r="BV61" s="624"/>
      <c r="BW61" s="624"/>
      <c r="BX61" s="624"/>
      <c r="BY61" s="645"/>
      <c r="BZ61" s="623"/>
      <c r="CA61" s="624"/>
      <c r="CB61" s="624"/>
      <c r="CC61" s="624"/>
      <c r="CD61" s="624"/>
      <c r="CE61" s="624"/>
      <c r="CF61" s="624"/>
      <c r="CG61" s="624"/>
      <c r="CH61" s="624"/>
      <c r="CI61" s="624"/>
      <c r="CJ61" s="624"/>
      <c r="CK61" s="624"/>
      <c r="CL61" s="624"/>
      <c r="CM61" s="645"/>
      <c r="CN61" s="623"/>
      <c r="CO61" s="624"/>
      <c r="CP61" s="624"/>
      <c r="CQ61" s="624"/>
      <c r="CR61" s="624"/>
      <c r="CS61" s="624"/>
      <c r="CT61" s="624"/>
      <c r="CU61" s="624"/>
      <c r="CV61" s="624"/>
      <c r="CW61" s="624"/>
      <c r="CX61" s="624"/>
      <c r="CY61" s="624"/>
      <c r="CZ61" s="624"/>
      <c r="DA61" s="645"/>
      <c r="DB61" s="623"/>
      <c r="DC61" s="624"/>
      <c r="DD61" s="624"/>
      <c r="DE61" s="624"/>
      <c r="DF61" s="624"/>
      <c r="DG61" s="624"/>
      <c r="DH61" s="624"/>
      <c r="DI61" s="624"/>
      <c r="DJ61" s="624"/>
      <c r="DK61" s="624"/>
      <c r="DL61" s="624"/>
      <c r="DM61" s="624"/>
      <c r="DN61" s="624"/>
      <c r="DO61" s="645"/>
      <c r="DP61" s="623"/>
      <c r="DQ61" s="624"/>
      <c r="DR61" s="624"/>
      <c r="DS61" s="624"/>
      <c r="DT61" s="624"/>
      <c r="DU61" s="624"/>
      <c r="DV61" s="624"/>
      <c r="DW61" s="624"/>
      <c r="DX61" s="624"/>
      <c r="DY61" s="624"/>
      <c r="DZ61" s="624"/>
      <c r="EA61" s="624"/>
      <c r="EB61" s="624"/>
      <c r="EC61" s="625"/>
    </row>
    <row r="62" spans="1:133" x14ac:dyDescent="0.2">
      <c r="A62" s="638" t="s">
        <v>16</v>
      </c>
      <c r="B62" s="639"/>
      <c r="C62" s="639"/>
      <c r="D62" s="639"/>
      <c r="E62" s="639"/>
      <c r="F62" s="639"/>
      <c r="G62" s="640"/>
      <c r="H62" s="641" t="s">
        <v>480</v>
      </c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642"/>
      <c r="AL62" s="642"/>
      <c r="AM62" s="642"/>
      <c r="AN62" s="642"/>
      <c r="AO62" s="642"/>
      <c r="AP62" s="642"/>
      <c r="AQ62" s="642"/>
      <c r="AR62" s="642"/>
      <c r="AS62" s="642"/>
      <c r="AT62" s="642"/>
      <c r="AU62" s="642"/>
      <c r="AV62" s="642"/>
      <c r="AW62" s="642"/>
      <c r="AX62" s="642"/>
      <c r="AY62" s="642"/>
      <c r="AZ62" s="642"/>
      <c r="BA62" s="642"/>
      <c r="BB62" s="642"/>
      <c r="BC62" s="642"/>
      <c r="BD62" s="642"/>
      <c r="BE62" s="642"/>
      <c r="BF62" s="642"/>
      <c r="BG62" s="642"/>
      <c r="BH62" s="642"/>
      <c r="BI62" s="642"/>
      <c r="BJ62" s="642"/>
      <c r="BK62" s="643"/>
      <c r="BL62" s="623"/>
      <c r="BM62" s="624"/>
      <c r="BN62" s="624"/>
      <c r="BO62" s="624"/>
      <c r="BP62" s="624"/>
      <c r="BQ62" s="624"/>
      <c r="BR62" s="624"/>
      <c r="BS62" s="624"/>
      <c r="BT62" s="624"/>
      <c r="BU62" s="624"/>
      <c r="BV62" s="624"/>
      <c r="BW62" s="624"/>
      <c r="BX62" s="624"/>
      <c r="BY62" s="645"/>
      <c r="BZ62" s="623"/>
      <c r="CA62" s="624"/>
      <c r="CB62" s="624"/>
      <c r="CC62" s="624"/>
      <c r="CD62" s="624"/>
      <c r="CE62" s="624"/>
      <c r="CF62" s="624"/>
      <c r="CG62" s="624"/>
      <c r="CH62" s="624"/>
      <c r="CI62" s="624"/>
      <c r="CJ62" s="624"/>
      <c r="CK62" s="624"/>
      <c r="CL62" s="624"/>
      <c r="CM62" s="645"/>
      <c r="CN62" s="623"/>
      <c r="CO62" s="624"/>
      <c r="CP62" s="624"/>
      <c r="CQ62" s="624"/>
      <c r="CR62" s="624"/>
      <c r="CS62" s="624"/>
      <c r="CT62" s="624"/>
      <c r="CU62" s="624"/>
      <c r="CV62" s="624"/>
      <c r="CW62" s="624"/>
      <c r="CX62" s="624"/>
      <c r="CY62" s="624"/>
      <c r="CZ62" s="624"/>
      <c r="DA62" s="645"/>
      <c r="DB62" s="623"/>
      <c r="DC62" s="624"/>
      <c r="DD62" s="624"/>
      <c r="DE62" s="624"/>
      <c r="DF62" s="624"/>
      <c r="DG62" s="624"/>
      <c r="DH62" s="624"/>
      <c r="DI62" s="624"/>
      <c r="DJ62" s="624"/>
      <c r="DK62" s="624"/>
      <c r="DL62" s="624"/>
      <c r="DM62" s="624"/>
      <c r="DN62" s="624"/>
      <c r="DO62" s="645"/>
      <c r="DP62" s="623"/>
      <c r="DQ62" s="624"/>
      <c r="DR62" s="624"/>
      <c r="DS62" s="624"/>
      <c r="DT62" s="624"/>
      <c r="DU62" s="624"/>
      <c r="DV62" s="624"/>
      <c r="DW62" s="624"/>
      <c r="DX62" s="624"/>
      <c r="DY62" s="624"/>
      <c r="DZ62" s="624"/>
      <c r="EA62" s="624"/>
      <c r="EB62" s="624"/>
      <c r="EC62" s="625"/>
    </row>
    <row r="63" spans="1:133" ht="13.5" thickBot="1" x14ac:dyDescent="0.25">
      <c r="A63" s="647" t="s">
        <v>104</v>
      </c>
      <c r="B63" s="648"/>
      <c r="C63" s="648"/>
      <c r="D63" s="648"/>
      <c r="E63" s="648"/>
      <c r="F63" s="648"/>
      <c r="G63" s="649"/>
      <c r="H63" s="650" t="s">
        <v>481</v>
      </c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1"/>
      <c r="BF63" s="651"/>
      <c r="BG63" s="651"/>
      <c r="BH63" s="651"/>
      <c r="BI63" s="651"/>
      <c r="BJ63" s="651"/>
      <c r="BK63" s="652"/>
      <c r="BL63" s="679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1"/>
      <c r="BZ63" s="679"/>
      <c r="CA63" s="680"/>
      <c r="CB63" s="680"/>
      <c r="CC63" s="680"/>
      <c r="CD63" s="680"/>
      <c r="CE63" s="680"/>
      <c r="CF63" s="680"/>
      <c r="CG63" s="680"/>
      <c r="CH63" s="680"/>
      <c r="CI63" s="680"/>
      <c r="CJ63" s="680"/>
      <c r="CK63" s="680"/>
      <c r="CL63" s="680"/>
      <c r="CM63" s="681"/>
      <c r="CN63" s="679"/>
      <c r="CO63" s="680"/>
      <c r="CP63" s="680"/>
      <c r="CQ63" s="680"/>
      <c r="CR63" s="680"/>
      <c r="CS63" s="680"/>
      <c r="CT63" s="680"/>
      <c r="CU63" s="680"/>
      <c r="CV63" s="680"/>
      <c r="CW63" s="680"/>
      <c r="CX63" s="680"/>
      <c r="CY63" s="680"/>
      <c r="CZ63" s="680"/>
      <c r="DA63" s="681"/>
      <c r="DB63" s="679"/>
      <c r="DC63" s="680"/>
      <c r="DD63" s="680"/>
      <c r="DE63" s="680"/>
      <c r="DF63" s="680"/>
      <c r="DG63" s="680"/>
      <c r="DH63" s="680"/>
      <c r="DI63" s="680"/>
      <c r="DJ63" s="680"/>
      <c r="DK63" s="680"/>
      <c r="DL63" s="680"/>
      <c r="DM63" s="680"/>
      <c r="DN63" s="680"/>
      <c r="DO63" s="681"/>
      <c r="DP63" s="679"/>
      <c r="DQ63" s="680"/>
      <c r="DR63" s="680"/>
      <c r="DS63" s="680"/>
      <c r="DT63" s="680"/>
      <c r="DU63" s="680"/>
      <c r="DV63" s="680"/>
      <c r="DW63" s="680"/>
      <c r="DX63" s="680"/>
      <c r="DY63" s="680"/>
      <c r="DZ63" s="680"/>
      <c r="EA63" s="680"/>
      <c r="EB63" s="680"/>
      <c r="EC63" s="683"/>
    </row>
    <row r="64" spans="1:133" x14ac:dyDescent="0.2">
      <c r="A64" s="629" t="s">
        <v>482</v>
      </c>
      <c r="B64" s="630"/>
      <c r="C64" s="630"/>
      <c r="D64" s="630"/>
      <c r="E64" s="630"/>
      <c r="F64" s="630"/>
      <c r="G64" s="631"/>
      <c r="H64" s="632" t="s">
        <v>483</v>
      </c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3"/>
      <c r="AW64" s="633"/>
      <c r="AX64" s="633"/>
      <c r="AY64" s="633"/>
      <c r="AZ64" s="633"/>
      <c r="BA64" s="633"/>
      <c r="BB64" s="633"/>
      <c r="BC64" s="633"/>
      <c r="BD64" s="633"/>
      <c r="BE64" s="633"/>
      <c r="BF64" s="633"/>
      <c r="BG64" s="633"/>
      <c r="BH64" s="633"/>
      <c r="BI64" s="633"/>
      <c r="BJ64" s="633"/>
      <c r="BK64" s="634"/>
      <c r="BL64" s="635"/>
      <c r="BM64" s="636"/>
      <c r="BN64" s="636"/>
      <c r="BO64" s="636"/>
      <c r="BP64" s="636"/>
      <c r="BQ64" s="636"/>
      <c r="BR64" s="636"/>
      <c r="BS64" s="636"/>
      <c r="BT64" s="636"/>
      <c r="BU64" s="636"/>
      <c r="BV64" s="636"/>
      <c r="BW64" s="636"/>
      <c r="BX64" s="636"/>
      <c r="BY64" s="637"/>
      <c r="BZ64" s="635"/>
      <c r="CA64" s="636"/>
      <c r="CB64" s="636"/>
      <c r="CC64" s="636"/>
      <c r="CD64" s="636"/>
      <c r="CE64" s="636"/>
      <c r="CF64" s="636"/>
      <c r="CG64" s="636"/>
      <c r="CH64" s="636"/>
      <c r="CI64" s="636"/>
      <c r="CJ64" s="636"/>
      <c r="CK64" s="636"/>
      <c r="CL64" s="636"/>
      <c r="CM64" s="637"/>
      <c r="CN64" s="635"/>
      <c r="CO64" s="636"/>
      <c r="CP64" s="636"/>
      <c r="CQ64" s="636"/>
      <c r="CR64" s="636"/>
      <c r="CS64" s="636"/>
      <c r="CT64" s="636"/>
      <c r="CU64" s="636"/>
      <c r="CV64" s="636"/>
      <c r="CW64" s="636"/>
      <c r="CX64" s="636"/>
      <c r="CY64" s="636"/>
      <c r="CZ64" s="636"/>
      <c r="DA64" s="637"/>
      <c r="DB64" s="635"/>
      <c r="DC64" s="636"/>
      <c r="DD64" s="636"/>
      <c r="DE64" s="636"/>
      <c r="DF64" s="636"/>
      <c r="DG64" s="636"/>
      <c r="DH64" s="636"/>
      <c r="DI64" s="636"/>
      <c r="DJ64" s="636"/>
      <c r="DK64" s="636"/>
      <c r="DL64" s="636"/>
      <c r="DM64" s="636"/>
      <c r="DN64" s="636"/>
      <c r="DO64" s="637"/>
      <c r="DP64" s="635"/>
      <c r="DQ64" s="636"/>
      <c r="DR64" s="636"/>
      <c r="DS64" s="636"/>
      <c r="DT64" s="636"/>
      <c r="DU64" s="636"/>
      <c r="DV64" s="636"/>
      <c r="DW64" s="636"/>
      <c r="DX64" s="636"/>
      <c r="DY64" s="636"/>
      <c r="DZ64" s="636"/>
      <c r="EA64" s="636"/>
      <c r="EB64" s="636"/>
      <c r="EC64" s="646"/>
    </row>
    <row r="65" spans="1:137" x14ac:dyDescent="0.2">
      <c r="A65" s="638"/>
      <c r="B65" s="639"/>
      <c r="C65" s="639"/>
      <c r="D65" s="639"/>
      <c r="E65" s="639"/>
      <c r="F65" s="639"/>
      <c r="G65" s="640"/>
      <c r="H65" s="641" t="s">
        <v>484</v>
      </c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642"/>
      <c r="AN65" s="642"/>
      <c r="AO65" s="642"/>
      <c r="AP65" s="642"/>
      <c r="AQ65" s="642"/>
      <c r="AR65" s="642"/>
      <c r="AS65" s="642"/>
      <c r="AT65" s="642"/>
      <c r="AU65" s="642"/>
      <c r="AV65" s="642"/>
      <c r="AW65" s="642"/>
      <c r="AX65" s="642"/>
      <c r="AY65" s="642"/>
      <c r="AZ65" s="642"/>
      <c r="BA65" s="642"/>
      <c r="BB65" s="642"/>
      <c r="BC65" s="642"/>
      <c r="BD65" s="642"/>
      <c r="BE65" s="642"/>
      <c r="BF65" s="642"/>
      <c r="BG65" s="642"/>
      <c r="BH65" s="642"/>
      <c r="BI65" s="642"/>
      <c r="BJ65" s="642"/>
      <c r="BK65" s="643"/>
      <c r="BL65" s="623"/>
      <c r="BM65" s="624"/>
      <c r="BN65" s="624"/>
      <c r="BO65" s="624"/>
      <c r="BP65" s="624"/>
      <c r="BQ65" s="624"/>
      <c r="BR65" s="624"/>
      <c r="BS65" s="624"/>
      <c r="BT65" s="624"/>
      <c r="BU65" s="624"/>
      <c r="BV65" s="624"/>
      <c r="BW65" s="624"/>
      <c r="BX65" s="624"/>
      <c r="BY65" s="645"/>
      <c r="BZ65" s="623"/>
      <c r="CA65" s="624"/>
      <c r="CB65" s="624"/>
      <c r="CC65" s="624"/>
      <c r="CD65" s="624"/>
      <c r="CE65" s="624"/>
      <c r="CF65" s="624"/>
      <c r="CG65" s="624"/>
      <c r="CH65" s="624"/>
      <c r="CI65" s="624"/>
      <c r="CJ65" s="624"/>
      <c r="CK65" s="624"/>
      <c r="CL65" s="624"/>
      <c r="CM65" s="645"/>
      <c r="CN65" s="623"/>
      <c r="CO65" s="624"/>
      <c r="CP65" s="624"/>
      <c r="CQ65" s="624"/>
      <c r="CR65" s="624"/>
      <c r="CS65" s="624"/>
      <c r="CT65" s="624"/>
      <c r="CU65" s="624"/>
      <c r="CV65" s="624"/>
      <c r="CW65" s="624"/>
      <c r="CX65" s="624"/>
      <c r="CY65" s="624"/>
      <c r="CZ65" s="624"/>
      <c r="DA65" s="645"/>
      <c r="DB65" s="623"/>
      <c r="DC65" s="624"/>
      <c r="DD65" s="624"/>
      <c r="DE65" s="624"/>
      <c r="DF65" s="624"/>
      <c r="DG65" s="624"/>
      <c r="DH65" s="624"/>
      <c r="DI65" s="624"/>
      <c r="DJ65" s="624"/>
      <c r="DK65" s="624"/>
      <c r="DL65" s="624"/>
      <c r="DM65" s="624"/>
      <c r="DN65" s="624"/>
      <c r="DO65" s="645"/>
      <c r="DP65" s="623"/>
      <c r="DQ65" s="624"/>
      <c r="DR65" s="624"/>
      <c r="DS65" s="624"/>
      <c r="DT65" s="624"/>
      <c r="DU65" s="624"/>
      <c r="DV65" s="624"/>
      <c r="DW65" s="624"/>
      <c r="DX65" s="624"/>
      <c r="DY65" s="624"/>
      <c r="DZ65" s="624"/>
      <c r="EA65" s="624"/>
      <c r="EB65" s="624"/>
      <c r="EC65" s="625"/>
    </row>
    <row r="66" spans="1:137" x14ac:dyDescent="0.2">
      <c r="A66" s="638" t="s">
        <v>15</v>
      </c>
      <c r="B66" s="639"/>
      <c r="C66" s="639"/>
      <c r="D66" s="639"/>
      <c r="E66" s="639"/>
      <c r="F66" s="639"/>
      <c r="G66" s="640"/>
      <c r="H66" s="641" t="s">
        <v>485</v>
      </c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642"/>
      <c r="AB66" s="642"/>
      <c r="AC66" s="642"/>
      <c r="AD66" s="642"/>
      <c r="AE66" s="642"/>
      <c r="AF66" s="642"/>
      <c r="AG66" s="642"/>
      <c r="AH66" s="642"/>
      <c r="AI66" s="642"/>
      <c r="AJ66" s="642"/>
      <c r="AK66" s="642"/>
      <c r="AL66" s="642"/>
      <c r="AM66" s="642"/>
      <c r="AN66" s="642"/>
      <c r="AO66" s="642"/>
      <c r="AP66" s="642"/>
      <c r="AQ66" s="642"/>
      <c r="AR66" s="642"/>
      <c r="AS66" s="642"/>
      <c r="AT66" s="642"/>
      <c r="AU66" s="642"/>
      <c r="AV66" s="642"/>
      <c r="AW66" s="642"/>
      <c r="AX66" s="642"/>
      <c r="AY66" s="642"/>
      <c r="AZ66" s="642"/>
      <c r="BA66" s="642"/>
      <c r="BB66" s="642"/>
      <c r="BC66" s="642"/>
      <c r="BD66" s="642"/>
      <c r="BE66" s="642"/>
      <c r="BF66" s="642"/>
      <c r="BG66" s="642"/>
      <c r="BH66" s="642"/>
      <c r="BI66" s="642"/>
      <c r="BJ66" s="642"/>
      <c r="BK66" s="643"/>
      <c r="BL66" s="623"/>
      <c r="BM66" s="624"/>
      <c r="BN66" s="624"/>
      <c r="BO66" s="624"/>
      <c r="BP66" s="624"/>
      <c r="BQ66" s="624"/>
      <c r="BR66" s="624"/>
      <c r="BS66" s="624"/>
      <c r="BT66" s="624"/>
      <c r="BU66" s="624"/>
      <c r="BV66" s="624"/>
      <c r="BW66" s="624"/>
      <c r="BX66" s="624"/>
      <c r="BY66" s="645"/>
      <c r="BZ66" s="623"/>
      <c r="CA66" s="624"/>
      <c r="CB66" s="624"/>
      <c r="CC66" s="624"/>
      <c r="CD66" s="624"/>
      <c r="CE66" s="624"/>
      <c r="CF66" s="624"/>
      <c r="CG66" s="624"/>
      <c r="CH66" s="624"/>
      <c r="CI66" s="624"/>
      <c r="CJ66" s="624"/>
      <c r="CK66" s="624"/>
      <c r="CL66" s="624"/>
      <c r="CM66" s="645"/>
      <c r="CN66" s="623"/>
      <c r="CO66" s="624"/>
      <c r="CP66" s="624"/>
      <c r="CQ66" s="624"/>
      <c r="CR66" s="624"/>
      <c r="CS66" s="624"/>
      <c r="CT66" s="624"/>
      <c r="CU66" s="624"/>
      <c r="CV66" s="624"/>
      <c r="CW66" s="624"/>
      <c r="CX66" s="624"/>
      <c r="CY66" s="624"/>
      <c r="CZ66" s="624"/>
      <c r="DA66" s="645"/>
      <c r="DB66" s="623"/>
      <c r="DC66" s="624"/>
      <c r="DD66" s="624"/>
      <c r="DE66" s="624"/>
      <c r="DF66" s="624"/>
      <c r="DG66" s="624"/>
      <c r="DH66" s="624"/>
      <c r="DI66" s="624"/>
      <c r="DJ66" s="624"/>
      <c r="DK66" s="624"/>
      <c r="DL66" s="624"/>
      <c r="DM66" s="624"/>
      <c r="DN66" s="624"/>
      <c r="DO66" s="645"/>
      <c r="DP66" s="623"/>
      <c r="DQ66" s="624"/>
      <c r="DR66" s="624"/>
      <c r="DS66" s="624"/>
      <c r="DT66" s="624"/>
      <c r="DU66" s="624"/>
      <c r="DV66" s="624"/>
      <c r="DW66" s="624"/>
      <c r="DX66" s="624"/>
      <c r="DY66" s="624"/>
      <c r="DZ66" s="624"/>
      <c r="EA66" s="624"/>
      <c r="EB66" s="624"/>
      <c r="EC66" s="625"/>
    </row>
    <row r="67" spans="1:137" x14ac:dyDescent="0.2">
      <c r="A67" s="638" t="s">
        <v>16</v>
      </c>
      <c r="B67" s="639"/>
      <c r="C67" s="639"/>
      <c r="D67" s="639"/>
      <c r="E67" s="639"/>
      <c r="F67" s="639"/>
      <c r="G67" s="640"/>
      <c r="H67" s="641" t="s">
        <v>480</v>
      </c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642"/>
      <c r="X67" s="642"/>
      <c r="Y67" s="642"/>
      <c r="Z67" s="642"/>
      <c r="AA67" s="642"/>
      <c r="AB67" s="642"/>
      <c r="AC67" s="642"/>
      <c r="AD67" s="642"/>
      <c r="AE67" s="642"/>
      <c r="AF67" s="642"/>
      <c r="AG67" s="642"/>
      <c r="AH67" s="642"/>
      <c r="AI67" s="642"/>
      <c r="AJ67" s="642"/>
      <c r="AK67" s="642"/>
      <c r="AL67" s="642"/>
      <c r="AM67" s="642"/>
      <c r="AN67" s="642"/>
      <c r="AO67" s="642"/>
      <c r="AP67" s="642"/>
      <c r="AQ67" s="642"/>
      <c r="AR67" s="642"/>
      <c r="AS67" s="642"/>
      <c r="AT67" s="642"/>
      <c r="AU67" s="642"/>
      <c r="AV67" s="642"/>
      <c r="AW67" s="642"/>
      <c r="AX67" s="642"/>
      <c r="AY67" s="642"/>
      <c r="AZ67" s="642"/>
      <c r="BA67" s="642"/>
      <c r="BB67" s="642"/>
      <c r="BC67" s="642"/>
      <c r="BD67" s="642"/>
      <c r="BE67" s="642"/>
      <c r="BF67" s="642"/>
      <c r="BG67" s="642"/>
      <c r="BH67" s="642"/>
      <c r="BI67" s="642"/>
      <c r="BJ67" s="642"/>
      <c r="BK67" s="643"/>
      <c r="BL67" s="623"/>
      <c r="BM67" s="624"/>
      <c r="BN67" s="624"/>
      <c r="BO67" s="624"/>
      <c r="BP67" s="624"/>
      <c r="BQ67" s="624"/>
      <c r="BR67" s="624"/>
      <c r="BS67" s="624"/>
      <c r="BT67" s="624"/>
      <c r="BU67" s="624"/>
      <c r="BV67" s="624"/>
      <c r="BW67" s="624"/>
      <c r="BX67" s="624"/>
      <c r="BY67" s="645"/>
      <c r="BZ67" s="623"/>
      <c r="CA67" s="624"/>
      <c r="CB67" s="624"/>
      <c r="CC67" s="624"/>
      <c r="CD67" s="624"/>
      <c r="CE67" s="624"/>
      <c r="CF67" s="624"/>
      <c r="CG67" s="624"/>
      <c r="CH67" s="624"/>
      <c r="CI67" s="624"/>
      <c r="CJ67" s="624"/>
      <c r="CK67" s="624"/>
      <c r="CL67" s="624"/>
      <c r="CM67" s="645"/>
      <c r="CN67" s="623"/>
      <c r="CO67" s="624"/>
      <c r="CP67" s="624"/>
      <c r="CQ67" s="624"/>
      <c r="CR67" s="624"/>
      <c r="CS67" s="624"/>
      <c r="CT67" s="624"/>
      <c r="CU67" s="624"/>
      <c r="CV67" s="624"/>
      <c r="CW67" s="624"/>
      <c r="CX67" s="624"/>
      <c r="CY67" s="624"/>
      <c r="CZ67" s="624"/>
      <c r="DA67" s="645"/>
      <c r="DB67" s="623"/>
      <c r="DC67" s="624"/>
      <c r="DD67" s="624"/>
      <c r="DE67" s="624"/>
      <c r="DF67" s="624"/>
      <c r="DG67" s="624"/>
      <c r="DH67" s="624"/>
      <c r="DI67" s="624"/>
      <c r="DJ67" s="624"/>
      <c r="DK67" s="624"/>
      <c r="DL67" s="624"/>
      <c r="DM67" s="624"/>
      <c r="DN67" s="624"/>
      <c r="DO67" s="645"/>
      <c r="DP67" s="623"/>
      <c r="DQ67" s="624"/>
      <c r="DR67" s="624"/>
      <c r="DS67" s="624"/>
      <c r="DT67" s="624"/>
      <c r="DU67" s="624"/>
      <c r="DV67" s="624"/>
      <c r="DW67" s="624"/>
      <c r="DX67" s="624"/>
      <c r="DY67" s="624"/>
      <c r="DZ67" s="624"/>
      <c r="EA67" s="624"/>
      <c r="EB67" s="624"/>
      <c r="EC67" s="625"/>
    </row>
    <row r="68" spans="1:137" ht="13.5" thickBot="1" x14ac:dyDescent="0.25">
      <c r="A68" s="647" t="s">
        <v>104</v>
      </c>
      <c r="B68" s="648"/>
      <c r="C68" s="648"/>
      <c r="D68" s="648"/>
      <c r="E68" s="648"/>
      <c r="F68" s="648"/>
      <c r="G68" s="649"/>
      <c r="H68" s="650" t="s">
        <v>481</v>
      </c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U68" s="651"/>
      <c r="V68" s="651"/>
      <c r="W68" s="651"/>
      <c r="X68" s="651"/>
      <c r="Y68" s="651"/>
      <c r="Z68" s="651"/>
      <c r="AA68" s="651"/>
      <c r="AB68" s="651"/>
      <c r="AC68" s="651"/>
      <c r="AD68" s="651"/>
      <c r="AE68" s="651"/>
      <c r="AF68" s="651"/>
      <c r="AG68" s="651"/>
      <c r="AH68" s="651"/>
      <c r="AI68" s="651"/>
      <c r="AJ68" s="651"/>
      <c r="AK68" s="651"/>
      <c r="AL68" s="651"/>
      <c r="AM68" s="651"/>
      <c r="AN68" s="651"/>
      <c r="AO68" s="651"/>
      <c r="AP68" s="651"/>
      <c r="AQ68" s="651"/>
      <c r="AR68" s="651"/>
      <c r="AS68" s="651"/>
      <c r="AT68" s="651"/>
      <c r="AU68" s="651"/>
      <c r="AV68" s="651"/>
      <c r="AW68" s="651"/>
      <c r="AX68" s="651"/>
      <c r="AY68" s="651"/>
      <c r="AZ68" s="651"/>
      <c r="BA68" s="651"/>
      <c r="BB68" s="651"/>
      <c r="BC68" s="651"/>
      <c r="BD68" s="651"/>
      <c r="BE68" s="651"/>
      <c r="BF68" s="651"/>
      <c r="BG68" s="651"/>
      <c r="BH68" s="651"/>
      <c r="BI68" s="651"/>
      <c r="BJ68" s="651"/>
      <c r="BK68" s="652"/>
      <c r="BL68" s="679"/>
      <c r="BM68" s="680"/>
      <c r="BN68" s="680"/>
      <c r="BO68" s="680"/>
      <c r="BP68" s="680"/>
      <c r="BQ68" s="680"/>
      <c r="BR68" s="680"/>
      <c r="BS68" s="680"/>
      <c r="BT68" s="680"/>
      <c r="BU68" s="680"/>
      <c r="BV68" s="680"/>
      <c r="BW68" s="680"/>
      <c r="BX68" s="680"/>
      <c r="BY68" s="681"/>
      <c r="BZ68" s="679"/>
      <c r="CA68" s="680"/>
      <c r="CB68" s="680"/>
      <c r="CC68" s="680"/>
      <c r="CD68" s="680"/>
      <c r="CE68" s="680"/>
      <c r="CF68" s="680"/>
      <c r="CG68" s="680"/>
      <c r="CH68" s="680"/>
      <c r="CI68" s="680"/>
      <c r="CJ68" s="680"/>
      <c r="CK68" s="680"/>
      <c r="CL68" s="680"/>
      <c r="CM68" s="681"/>
      <c r="CN68" s="679"/>
      <c r="CO68" s="680"/>
      <c r="CP68" s="680"/>
      <c r="CQ68" s="680"/>
      <c r="CR68" s="680"/>
      <c r="CS68" s="680"/>
      <c r="CT68" s="680"/>
      <c r="CU68" s="680"/>
      <c r="CV68" s="680"/>
      <c r="CW68" s="680"/>
      <c r="CX68" s="680"/>
      <c r="CY68" s="680"/>
      <c r="CZ68" s="680"/>
      <c r="DA68" s="681"/>
      <c r="DB68" s="679"/>
      <c r="DC68" s="680"/>
      <c r="DD68" s="680"/>
      <c r="DE68" s="680"/>
      <c r="DF68" s="680"/>
      <c r="DG68" s="680"/>
      <c r="DH68" s="680"/>
      <c r="DI68" s="680"/>
      <c r="DJ68" s="680"/>
      <c r="DK68" s="680"/>
      <c r="DL68" s="680"/>
      <c r="DM68" s="680"/>
      <c r="DN68" s="680"/>
      <c r="DO68" s="681"/>
      <c r="DP68" s="679"/>
      <c r="DQ68" s="680"/>
      <c r="DR68" s="680"/>
      <c r="DS68" s="680"/>
      <c r="DT68" s="680"/>
      <c r="DU68" s="680"/>
      <c r="DV68" s="680"/>
      <c r="DW68" s="680"/>
      <c r="DX68" s="680"/>
      <c r="DY68" s="680"/>
      <c r="DZ68" s="680"/>
      <c r="EA68" s="680"/>
      <c r="EB68" s="680"/>
      <c r="EC68" s="683"/>
    </row>
    <row r="69" spans="1:137" ht="13.5" thickBot="1" x14ac:dyDescent="0.25">
      <c r="A69" s="664" t="s">
        <v>486</v>
      </c>
      <c r="B69" s="665"/>
      <c r="C69" s="665"/>
      <c r="D69" s="665"/>
      <c r="E69" s="665"/>
      <c r="F69" s="665"/>
      <c r="G69" s="666"/>
      <c r="H69" s="690" t="s">
        <v>487</v>
      </c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2"/>
      <c r="BL69" s="670"/>
      <c r="BM69" s="671"/>
      <c r="BN69" s="671"/>
      <c r="BO69" s="671"/>
      <c r="BP69" s="671"/>
      <c r="BQ69" s="671"/>
      <c r="BR69" s="671"/>
      <c r="BS69" s="671"/>
      <c r="BT69" s="671"/>
      <c r="BU69" s="671"/>
      <c r="BV69" s="671"/>
      <c r="BW69" s="671"/>
      <c r="BX69" s="671"/>
      <c r="BY69" s="672"/>
      <c r="BZ69" s="670"/>
      <c r="CA69" s="671"/>
      <c r="CB69" s="671"/>
      <c r="CC69" s="671"/>
      <c r="CD69" s="671"/>
      <c r="CE69" s="671"/>
      <c r="CF69" s="671"/>
      <c r="CG69" s="671"/>
      <c r="CH69" s="671"/>
      <c r="CI69" s="671"/>
      <c r="CJ69" s="671"/>
      <c r="CK69" s="671"/>
      <c r="CL69" s="671"/>
      <c r="CM69" s="672"/>
      <c r="CN69" s="670"/>
      <c r="CO69" s="671"/>
      <c r="CP69" s="671"/>
      <c r="CQ69" s="671"/>
      <c r="CR69" s="671"/>
      <c r="CS69" s="671"/>
      <c r="CT69" s="671"/>
      <c r="CU69" s="671"/>
      <c r="CV69" s="671"/>
      <c r="CW69" s="671"/>
      <c r="CX69" s="671"/>
      <c r="CY69" s="671"/>
      <c r="CZ69" s="671"/>
      <c r="DA69" s="672"/>
      <c r="DB69" s="670"/>
      <c r="DC69" s="671"/>
      <c r="DD69" s="671"/>
      <c r="DE69" s="671"/>
      <c r="DF69" s="671"/>
      <c r="DG69" s="671"/>
      <c r="DH69" s="671"/>
      <c r="DI69" s="671"/>
      <c r="DJ69" s="671"/>
      <c r="DK69" s="671"/>
      <c r="DL69" s="671"/>
      <c r="DM69" s="671"/>
      <c r="DN69" s="671"/>
      <c r="DO69" s="672"/>
      <c r="DP69" s="670"/>
      <c r="DQ69" s="671"/>
      <c r="DR69" s="671"/>
      <c r="DS69" s="671"/>
      <c r="DT69" s="671"/>
      <c r="DU69" s="671"/>
      <c r="DV69" s="671"/>
      <c r="DW69" s="671"/>
      <c r="DX69" s="671"/>
      <c r="DY69" s="671"/>
      <c r="DZ69" s="671"/>
      <c r="EA69" s="671"/>
      <c r="EB69" s="671"/>
      <c r="EC69" s="687"/>
    </row>
    <row r="70" spans="1:137" x14ac:dyDescent="0.2">
      <c r="A70" s="629" t="s">
        <v>488</v>
      </c>
      <c r="B70" s="630"/>
      <c r="C70" s="630"/>
      <c r="D70" s="630"/>
      <c r="E70" s="630"/>
      <c r="F70" s="630"/>
      <c r="G70" s="631"/>
      <c r="H70" s="632" t="s">
        <v>489</v>
      </c>
      <c r="I70" s="633"/>
      <c r="J70" s="633"/>
      <c r="K70" s="633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  <c r="AA70" s="633"/>
      <c r="AB70" s="633"/>
      <c r="AC70" s="633"/>
      <c r="AD70" s="633"/>
      <c r="AE70" s="633"/>
      <c r="AF70" s="633"/>
      <c r="AG70" s="633"/>
      <c r="AH70" s="633"/>
      <c r="AI70" s="633"/>
      <c r="AJ70" s="633"/>
      <c r="AK70" s="633"/>
      <c r="AL70" s="633"/>
      <c r="AM70" s="633"/>
      <c r="AN70" s="633"/>
      <c r="AO70" s="633"/>
      <c r="AP70" s="633"/>
      <c r="AQ70" s="633"/>
      <c r="AR70" s="633"/>
      <c r="AS70" s="633"/>
      <c r="AT70" s="633"/>
      <c r="AU70" s="633"/>
      <c r="AV70" s="633"/>
      <c r="AW70" s="633"/>
      <c r="AX70" s="633"/>
      <c r="AY70" s="633"/>
      <c r="AZ70" s="633"/>
      <c r="BA70" s="633"/>
      <c r="BB70" s="633"/>
      <c r="BC70" s="633"/>
      <c r="BD70" s="633"/>
      <c r="BE70" s="633"/>
      <c r="BF70" s="633"/>
      <c r="BG70" s="633"/>
      <c r="BH70" s="633"/>
      <c r="BI70" s="633"/>
      <c r="BJ70" s="633"/>
      <c r="BK70" s="634"/>
      <c r="BL70" s="635"/>
      <c r="BM70" s="636"/>
      <c r="BN70" s="636"/>
      <c r="BO70" s="636"/>
      <c r="BP70" s="636"/>
      <c r="BQ70" s="636"/>
      <c r="BR70" s="636"/>
      <c r="BS70" s="636"/>
      <c r="BT70" s="636"/>
      <c r="BU70" s="636"/>
      <c r="BV70" s="636"/>
      <c r="BW70" s="636"/>
      <c r="BX70" s="636"/>
      <c r="BY70" s="637"/>
      <c r="BZ70" s="635"/>
      <c r="CA70" s="636"/>
      <c r="CB70" s="636"/>
      <c r="CC70" s="636"/>
      <c r="CD70" s="636"/>
      <c r="CE70" s="636"/>
      <c r="CF70" s="636"/>
      <c r="CG70" s="636"/>
      <c r="CH70" s="636"/>
      <c r="CI70" s="636"/>
      <c r="CJ70" s="636"/>
      <c r="CK70" s="636"/>
      <c r="CL70" s="636"/>
      <c r="CM70" s="637"/>
      <c r="CN70" s="635"/>
      <c r="CO70" s="636"/>
      <c r="CP70" s="636"/>
      <c r="CQ70" s="636"/>
      <c r="CR70" s="636"/>
      <c r="CS70" s="636"/>
      <c r="CT70" s="636"/>
      <c r="CU70" s="636"/>
      <c r="CV70" s="636"/>
      <c r="CW70" s="636"/>
      <c r="CX70" s="636"/>
      <c r="CY70" s="636"/>
      <c r="CZ70" s="636"/>
      <c r="DA70" s="637"/>
      <c r="DB70" s="635"/>
      <c r="DC70" s="636"/>
      <c r="DD70" s="636"/>
      <c r="DE70" s="636"/>
      <c r="DF70" s="636"/>
      <c r="DG70" s="636"/>
      <c r="DH70" s="636"/>
      <c r="DI70" s="636"/>
      <c r="DJ70" s="636"/>
      <c r="DK70" s="636"/>
      <c r="DL70" s="636"/>
      <c r="DM70" s="636"/>
      <c r="DN70" s="636"/>
      <c r="DO70" s="637"/>
      <c r="DP70" s="635"/>
      <c r="DQ70" s="636"/>
      <c r="DR70" s="636"/>
      <c r="DS70" s="636"/>
      <c r="DT70" s="636"/>
      <c r="DU70" s="636"/>
      <c r="DV70" s="636"/>
      <c r="DW70" s="636"/>
      <c r="DX70" s="636"/>
      <c r="DY70" s="636"/>
      <c r="DZ70" s="636"/>
      <c r="EA70" s="636"/>
      <c r="EB70" s="636"/>
      <c r="EC70" s="646"/>
    </row>
    <row r="71" spans="1:137" x14ac:dyDescent="0.2">
      <c r="A71" s="638" t="s">
        <v>15</v>
      </c>
      <c r="B71" s="639"/>
      <c r="C71" s="639"/>
      <c r="D71" s="639"/>
      <c r="E71" s="639"/>
      <c r="F71" s="639"/>
      <c r="G71" s="640"/>
      <c r="H71" s="641" t="s">
        <v>490</v>
      </c>
      <c r="I71" s="642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42"/>
      <c r="V71" s="642"/>
      <c r="W71" s="642"/>
      <c r="X71" s="642"/>
      <c r="Y71" s="642"/>
      <c r="Z71" s="642"/>
      <c r="AA71" s="642"/>
      <c r="AB71" s="642"/>
      <c r="AC71" s="642"/>
      <c r="AD71" s="642"/>
      <c r="AE71" s="642"/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42"/>
      <c r="BE71" s="642"/>
      <c r="BF71" s="642"/>
      <c r="BG71" s="642"/>
      <c r="BH71" s="642"/>
      <c r="BI71" s="642"/>
      <c r="BJ71" s="642"/>
      <c r="BK71" s="643"/>
      <c r="BL71" s="623"/>
      <c r="BM71" s="624"/>
      <c r="BN71" s="624"/>
      <c r="BO71" s="624"/>
      <c r="BP71" s="624"/>
      <c r="BQ71" s="624"/>
      <c r="BR71" s="624"/>
      <c r="BS71" s="624"/>
      <c r="BT71" s="624"/>
      <c r="BU71" s="624"/>
      <c r="BV71" s="624"/>
      <c r="BW71" s="624"/>
      <c r="BX71" s="624"/>
      <c r="BY71" s="645"/>
      <c r="BZ71" s="623"/>
      <c r="CA71" s="624"/>
      <c r="CB71" s="624"/>
      <c r="CC71" s="624"/>
      <c r="CD71" s="624"/>
      <c r="CE71" s="624"/>
      <c r="CF71" s="624"/>
      <c r="CG71" s="624"/>
      <c r="CH71" s="624"/>
      <c r="CI71" s="624"/>
      <c r="CJ71" s="624"/>
      <c r="CK71" s="624"/>
      <c r="CL71" s="624"/>
      <c r="CM71" s="645"/>
      <c r="CN71" s="623"/>
      <c r="CO71" s="624"/>
      <c r="CP71" s="624"/>
      <c r="CQ71" s="624"/>
      <c r="CR71" s="624"/>
      <c r="CS71" s="624"/>
      <c r="CT71" s="624"/>
      <c r="CU71" s="624"/>
      <c r="CV71" s="624"/>
      <c r="CW71" s="624"/>
      <c r="CX71" s="624"/>
      <c r="CY71" s="624"/>
      <c r="CZ71" s="624"/>
      <c r="DA71" s="645"/>
      <c r="DB71" s="623"/>
      <c r="DC71" s="624"/>
      <c r="DD71" s="624"/>
      <c r="DE71" s="624"/>
      <c r="DF71" s="624"/>
      <c r="DG71" s="624"/>
      <c r="DH71" s="624"/>
      <c r="DI71" s="624"/>
      <c r="DJ71" s="624"/>
      <c r="DK71" s="624"/>
      <c r="DL71" s="624"/>
      <c r="DM71" s="624"/>
      <c r="DN71" s="624"/>
      <c r="DO71" s="645"/>
      <c r="DP71" s="623"/>
      <c r="DQ71" s="624"/>
      <c r="DR71" s="624"/>
      <c r="DS71" s="624"/>
      <c r="DT71" s="624"/>
      <c r="DU71" s="624"/>
      <c r="DV71" s="624"/>
      <c r="DW71" s="624"/>
      <c r="DX71" s="624"/>
      <c r="DY71" s="624"/>
      <c r="DZ71" s="624"/>
      <c r="EA71" s="624"/>
      <c r="EB71" s="624"/>
      <c r="EC71" s="625"/>
    </row>
    <row r="72" spans="1:137" ht="13.5" thickBot="1" x14ac:dyDescent="0.25">
      <c r="A72" s="647" t="s">
        <v>104</v>
      </c>
      <c r="B72" s="648"/>
      <c r="C72" s="648"/>
      <c r="D72" s="648"/>
      <c r="E72" s="648"/>
      <c r="F72" s="648"/>
      <c r="G72" s="649"/>
      <c r="H72" s="650" t="s">
        <v>491</v>
      </c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1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1"/>
      <c r="BF72" s="651"/>
      <c r="BG72" s="651"/>
      <c r="BH72" s="651"/>
      <c r="BI72" s="651"/>
      <c r="BJ72" s="651"/>
      <c r="BK72" s="652"/>
      <c r="BL72" s="679"/>
      <c r="BM72" s="680"/>
      <c r="BN72" s="680"/>
      <c r="BO72" s="680"/>
      <c r="BP72" s="680"/>
      <c r="BQ72" s="680"/>
      <c r="BR72" s="680"/>
      <c r="BS72" s="680"/>
      <c r="BT72" s="680"/>
      <c r="BU72" s="680"/>
      <c r="BV72" s="680"/>
      <c r="BW72" s="680"/>
      <c r="BX72" s="680"/>
      <c r="BY72" s="681"/>
      <c r="BZ72" s="679"/>
      <c r="CA72" s="680"/>
      <c r="CB72" s="680"/>
      <c r="CC72" s="680"/>
      <c r="CD72" s="680"/>
      <c r="CE72" s="680"/>
      <c r="CF72" s="680"/>
      <c r="CG72" s="680"/>
      <c r="CH72" s="680"/>
      <c r="CI72" s="680"/>
      <c r="CJ72" s="680"/>
      <c r="CK72" s="680"/>
      <c r="CL72" s="680"/>
      <c r="CM72" s="681"/>
      <c r="CN72" s="679"/>
      <c r="CO72" s="680"/>
      <c r="CP72" s="680"/>
      <c r="CQ72" s="680"/>
      <c r="CR72" s="680"/>
      <c r="CS72" s="680"/>
      <c r="CT72" s="680"/>
      <c r="CU72" s="680"/>
      <c r="CV72" s="680"/>
      <c r="CW72" s="680"/>
      <c r="CX72" s="680"/>
      <c r="CY72" s="680"/>
      <c r="CZ72" s="680"/>
      <c r="DA72" s="681"/>
      <c r="DB72" s="679"/>
      <c r="DC72" s="680"/>
      <c r="DD72" s="680"/>
      <c r="DE72" s="680"/>
      <c r="DF72" s="680"/>
      <c r="DG72" s="680"/>
      <c r="DH72" s="680"/>
      <c r="DI72" s="680"/>
      <c r="DJ72" s="680"/>
      <c r="DK72" s="680"/>
      <c r="DL72" s="680"/>
      <c r="DM72" s="680"/>
      <c r="DN72" s="680"/>
      <c r="DO72" s="681"/>
      <c r="DP72" s="679"/>
      <c r="DQ72" s="680"/>
      <c r="DR72" s="680"/>
      <c r="DS72" s="680"/>
      <c r="DT72" s="680"/>
      <c r="DU72" s="680"/>
      <c r="DV72" s="680"/>
      <c r="DW72" s="680"/>
      <c r="DX72" s="680"/>
      <c r="DY72" s="680"/>
      <c r="DZ72" s="680"/>
      <c r="EA72" s="680"/>
      <c r="EB72" s="680"/>
      <c r="EC72" s="683"/>
    </row>
    <row r="73" spans="1:137" ht="13.5" thickBot="1" x14ac:dyDescent="0.25">
      <c r="A73" s="664" t="s">
        <v>492</v>
      </c>
      <c r="B73" s="665"/>
      <c r="C73" s="665"/>
      <c r="D73" s="665"/>
      <c r="E73" s="665"/>
      <c r="F73" s="665"/>
      <c r="G73" s="666"/>
      <c r="H73" s="690" t="s">
        <v>493</v>
      </c>
      <c r="I73" s="691"/>
      <c r="J73" s="691"/>
      <c r="K73" s="691"/>
      <c r="L73" s="691"/>
      <c r="M73" s="691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  <c r="AC73" s="691"/>
      <c r="AD73" s="691"/>
      <c r="AE73" s="691"/>
      <c r="AF73" s="691"/>
      <c r="AG73" s="691"/>
      <c r="AH73" s="691"/>
      <c r="AI73" s="691"/>
      <c r="AJ73" s="691"/>
      <c r="AK73" s="691"/>
      <c r="AL73" s="691"/>
      <c r="AM73" s="691"/>
      <c r="AN73" s="691"/>
      <c r="AO73" s="691"/>
      <c r="AP73" s="691"/>
      <c r="AQ73" s="691"/>
      <c r="AR73" s="691"/>
      <c r="AS73" s="691"/>
      <c r="AT73" s="691"/>
      <c r="AU73" s="691"/>
      <c r="AV73" s="691"/>
      <c r="AW73" s="691"/>
      <c r="AX73" s="691"/>
      <c r="AY73" s="691"/>
      <c r="AZ73" s="691"/>
      <c r="BA73" s="691"/>
      <c r="BB73" s="691"/>
      <c r="BC73" s="691"/>
      <c r="BD73" s="691"/>
      <c r="BE73" s="691"/>
      <c r="BF73" s="691"/>
      <c r="BG73" s="691"/>
      <c r="BH73" s="691"/>
      <c r="BI73" s="691"/>
      <c r="BJ73" s="691"/>
      <c r="BK73" s="692"/>
      <c r="BL73" s="684"/>
      <c r="BM73" s="685"/>
      <c r="BN73" s="685"/>
      <c r="BO73" s="685"/>
      <c r="BP73" s="685"/>
      <c r="BQ73" s="685"/>
      <c r="BR73" s="685"/>
      <c r="BS73" s="685"/>
      <c r="BT73" s="685"/>
      <c r="BU73" s="685"/>
      <c r="BV73" s="685"/>
      <c r="BW73" s="685"/>
      <c r="BX73" s="685"/>
      <c r="BY73" s="686"/>
      <c r="BZ73" s="684"/>
      <c r="CA73" s="685"/>
      <c r="CB73" s="685"/>
      <c r="CC73" s="685"/>
      <c r="CD73" s="685"/>
      <c r="CE73" s="685"/>
      <c r="CF73" s="685"/>
      <c r="CG73" s="685"/>
      <c r="CH73" s="685"/>
      <c r="CI73" s="685"/>
      <c r="CJ73" s="685"/>
      <c r="CK73" s="685"/>
      <c r="CL73" s="685"/>
      <c r="CM73" s="686"/>
      <c r="CN73" s="684"/>
      <c r="CO73" s="685"/>
      <c r="CP73" s="685"/>
      <c r="CQ73" s="685"/>
      <c r="CR73" s="685"/>
      <c r="CS73" s="685"/>
      <c r="CT73" s="685"/>
      <c r="CU73" s="685"/>
      <c r="CV73" s="685"/>
      <c r="CW73" s="685"/>
      <c r="CX73" s="685"/>
      <c r="CY73" s="685"/>
      <c r="CZ73" s="685"/>
      <c r="DA73" s="686"/>
      <c r="DB73" s="684"/>
      <c r="DC73" s="685"/>
      <c r="DD73" s="685"/>
      <c r="DE73" s="685"/>
      <c r="DF73" s="685"/>
      <c r="DG73" s="685"/>
      <c r="DH73" s="685"/>
      <c r="DI73" s="685"/>
      <c r="DJ73" s="685"/>
      <c r="DK73" s="685"/>
      <c r="DL73" s="685"/>
      <c r="DM73" s="685"/>
      <c r="DN73" s="685"/>
      <c r="DO73" s="686"/>
      <c r="DP73" s="684"/>
      <c r="DQ73" s="685"/>
      <c r="DR73" s="685"/>
      <c r="DS73" s="685"/>
      <c r="DT73" s="685"/>
      <c r="DU73" s="685"/>
      <c r="DV73" s="685"/>
      <c r="DW73" s="685"/>
      <c r="DX73" s="685"/>
      <c r="DY73" s="685"/>
      <c r="DZ73" s="685"/>
      <c r="EA73" s="685"/>
      <c r="EB73" s="685"/>
      <c r="EC73" s="689"/>
    </row>
    <row r="74" spans="1:137" x14ac:dyDescent="0.2">
      <c r="A74" s="629" t="s">
        <v>494</v>
      </c>
      <c r="B74" s="630"/>
      <c r="C74" s="630"/>
      <c r="D74" s="630"/>
      <c r="E74" s="630"/>
      <c r="F74" s="630"/>
      <c r="G74" s="631"/>
      <c r="H74" s="632" t="s">
        <v>495</v>
      </c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3"/>
      <c r="AW74" s="633"/>
      <c r="AX74" s="633"/>
      <c r="AY74" s="633"/>
      <c r="AZ74" s="633"/>
      <c r="BA74" s="633"/>
      <c r="BB74" s="633"/>
      <c r="BC74" s="633"/>
      <c r="BD74" s="633"/>
      <c r="BE74" s="633"/>
      <c r="BF74" s="633"/>
      <c r="BG74" s="633"/>
      <c r="BH74" s="633"/>
      <c r="BI74" s="633"/>
      <c r="BJ74" s="633"/>
      <c r="BK74" s="634"/>
      <c r="BL74" s="676">
        <v>26.260999999999999</v>
      </c>
      <c r="BM74" s="677"/>
      <c r="BN74" s="677"/>
      <c r="BO74" s="677"/>
      <c r="BP74" s="677"/>
      <c r="BQ74" s="677"/>
      <c r="BR74" s="677"/>
      <c r="BS74" s="677"/>
      <c r="BT74" s="677"/>
      <c r="BU74" s="677"/>
      <c r="BV74" s="677"/>
      <c r="BW74" s="677"/>
      <c r="BX74" s="677"/>
      <c r="BY74" s="678"/>
      <c r="BZ74" s="676">
        <v>28.626000000000001</v>
      </c>
      <c r="CA74" s="677"/>
      <c r="CB74" s="677"/>
      <c r="CC74" s="677"/>
      <c r="CD74" s="677"/>
      <c r="CE74" s="677"/>
      <c r="CF74" s="677"/>
      <c r="CG74" s="677"/>
      <c r="CH74" s="677"/>
      <c r="CI74" s="677"/>
      <c r="CJ74" s="677"/>
      <c r="CK74" s="677"/>
      <c r="CL74" s="677"/>
      <c r="CM74" s="678"/>
      <c r="CN74" s="676">
        <v>26.108000000000001</v>
      </c>
      <c r="CO74" s="677"/>
      <c r="CP74" s="677"/>
      <c r="CQ74" s="677"/>
      <c r="CR74" s="677"/>
      <c r="CS74" s="677"/>
      <c r="CT74" s="677"/>
      <c r="CU74" s="677"/>
      <c r="CV74" s="677"/>
      <c r="CW74" s="677"/>
      <c r="CX74" s="677"/>
      <c r="CY74" s="677"/>
      <c r="CZ74" s="677"/>
      <c r="DA74" s="678"/>
      <c r="DB74" s="676">
        <v>22.945</v>
      </c>
      <c r="DC74" s="677"/>
      <c r="DD74" s="677"/>
      <c r="DE74" s="677"/>
      <c r="DF74" s="677"/>
      <c r="DG74" s="677"/>
      <c r="DH74" s="677"/>
      <c r="DI74" s="677"/>
      <c r="DJ74" s="677"/>
      <c r="DK74" s="677"/>
      <c r="DL74" s="677"/>
      <c r="DM74" s="677"/>
      <c r="DN74" s="677"/>
      <c r="DO74" s="678"/>
      <c r="DP74" s="676">
        <v>27.672999999999998</v>
      </c>
      <c r="DQ74" s="677"/>
      <c r="DR74" s="677"/>
      <c r="DS74" s="677"/>
      <c r="DT74" s="677"/>
      <c r="DU74" s="677"/>
      <c r="DV74" s="677"/>
      <c r="DW74" s="677"/>
      <c r="DX74" s="677"/>
      <c r="DY74" s="677"/>
      <c r="DZ74" s="677"/>
      <c r="EA74" s="677"/>
      <c r="EB74" s="677"/>
      <c r="EC74" s="682"/>
      <c r="EG74" s="513"/>
    </row>
    <row r="75" spans="1:137" ht="13.5" thickBot="1" x14ac:dyDescent="0.25">
      <c r="A75" s="647"/>
      <c r="B75" s="648"/>
      <c r="C75" s="648"/>
      <c r="D75" s="648"/>
      <c r="E75" s="648"/>
      <c r="F75" s="648"/>
      <c r="G75" s="649"/>
      <c r="H75" s="650" t="s">
        <v>480</v>
      </c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1"/>
      <c r="BF75" s="651"/>
      <c r="BG75" s="651"/>
      <c r="BH75" s="651"/>
      <c r="BI75" s="651"/>
      <c r="BJ75" s="651"/>
      <c r="BK75" s="652"/>
      <c r="BL75" s="679"/>
      <c r="BM75" s="680"/>
      <c r="BN75" s="680"/>
      <c r="BO75" s="680"/>
      <c r="BP75" s="680"/>
      <c r="BQ75" s="680"/>
      <c r="BR75" s="680"/>
      <c r="BS75" s="680"/>
      <c r="BT75" s="680"/>
      <c r="BU75" s="680"/>
      <c r="BV75" s="680"/>
      <c r="BW75" s="680"/>
      <c r="BX75" s="680"/>
      <c r="BY75" s="681"/>
      <c r="BZ75" s="679"/>
      <c r="CA75" s="680"/>
      <c r="CB75" s="680"/>
      <c r="CC75" s="680"/>
      <c r="CD75" s="680"/>
      <c r="CE75" s="680"/>
      <c r="CF75" s="680"/>
      <c r="CG75" s="680"/>
      <c r="CH75" s="680"/>
      <c r="CI75" s="680"/>
      <c r="CJ75" s="680"/>
      <c r="CK75" s="680"/>
      <c r="CL75" s="680"/>
      <c r="CM75" s="681"/>
      <c r="CN75" s="679"/>
      <c r="CO75" s="680"/>
      <c r="CP75" s="680"/>
      <c r="CQ75" s="680"/>
      <c r="CR75" s="680"/>
      <c r="CS75" s="680"/>
      <c r="CT75" s="680"/>
      <c r="CU75" s="680"/>
      <c r="CV75" s="680"/>
      <c r="CW75" s="680"/>
      <c r="CX75" s="680"/>
      <c r="CY75" s="680"/>
      <c r="CZ75" s="680"/>
      <c r="DA75" s="681"/>
      <c r="DB75" s="679"/>
      <c r="DC75" s="680"/>
      <c r="DD75" s="680"/>
      <c r="DE75" s="680"/>
      <c r="DF75" s="680"/>
      <c r="DG75" s="680"/>
      <c r="DH75" s="680"/>
      <c r="DI75" s="680"/>
      <c r="DJ75" s="680"/>
      <c r="DK75" s="680"/>
      <c r="DL75" s="680"/>
      <c r="DM75" s="680"/>
      <c r="DN75" s="680"/>
      <c r="DO75" s="681"/>
      <c r="DP75" s="679"/>
      <c r="DQ75" s="680"/>
      <c r="DR75" s="680"/>
      <c r="DS75" s="680"/>
      <c r="DT75" s="680"/>
      <c r="DU75" s="680"/>
      <c r="DV75" s="680"/>
      <c r="DW75" s="680"/>
      <c r="DX75" s="680"/>
      <c r="DY75" s="680"/>
      <c r="DZ75" s="680"/>
      <c r="EA75" s="680"/>
      <c r="EB75" s="680"/>
      <c r="EC75" s="683"/>
    </row>
    <row r="76" spans="1:137" ht="38.25" customHeight="1" thickBot="1" x14ac:dyDescent="0.25">
      <c r="A76" s="664" t="s">
        <v>494</v>
      </c>
      <c r="B76" s="665"/>
      <c r="C76" s="665"/>
      <c r="D76" s="665"/>
      <c r="E76" s="665"/>
      <c r="F76" s="665"/>
      <c r="G76" s="666"/>
      <c r="H76" s="667" t="s">
        <v>496</v>
      </c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68"/>
      <c r="AS76" s="668"/>
      <c r="AT76" s="668"/>
      <c r="AU76" s="668"/>
      <c r="AV76" s="668"/>
      <c r="AW76" s="668"/>
      <c r="AX76" s="668"/>
      <c r="AY76" s="668"/>
      <c r="AZ76" s="668"/>
      <c r="BA76" s="668"/>
      <c r="BB76" s="668"/>
      <c r="BC76" s="668"/>
      <c r="BD76" s="668"/>
      <c r="BE76" s="668"/>
      <c r="BF76" s="668"/>
      <c r="BG76" s="668"/>
      <c r="BH76" s="668"/>
      <c r="BI76" s="668"/>
      <c r="BJ76" s="668"/>
      <c r="BK76" s="669"/>
      <c r="BL76" s="670">
        <f>BL15+BL35+BL53+BL56+BL59+BL69+BL74+BL73</f>
        <v>240.28893199999999</v>
      </c>
      <c r="BM76" s="671"/>
      <c r="BN76" s="671"/>
      <c r="BO76" s="671"/>
      <c r="BP76" s="671"/>
      <c r="BQ76" s="671"/>
      <c r="BR76" s="671"/>
      <c r="BS76" s="671"/>
      <c r="BT76" s="671"/>
      <c r="BU76" s="671"/>
      <c r="BV76" s="671"/>
      <c r="BW76" s="671"/>
      <c r="BX76" s="671"/>
      <c r="BY76" s="672"/>
      <c r="BZ76" s="670">
        <f>BZ15+BZ35+BZ53+BZ56+BZ59+BZ69+BZ74+BZ73</f>
        <v>244.18510107599997</v>
      </c>
      <c r="CA76" s="671"/>
      <c r="CB76" s="671"/>
      <c r="CC76" s="671"/>
      <c r="CD76" s="671"/>
      <c r="CE76" s="671"/>
      <c r="CF76" s="671"/>
      <c r="CG76" s="671"/>
      <c r="CH76" s="671"/>
      <c r="CI76" s="671"/>
      <c r="CJ76" s="671"/>
      <c r="CK76" s="671"/>
      <c r="CL76" s="671"/>
      <c r="CM76" s="672"/>
      <c r="CN76" s="670">
        <f>CN15+CN35+CN53+CN56+CN59+CN69+CN74+CN73</f>
        <v>249.10005823087596</v>
      </c>
      <c r="CO76" s="671"/>
      <c r="CP76" s="671"/>
      <c r="CQ76" s="671"/>
      <c r="CR76" s="671"/>
      <c r="CS76" s="671"/>
      <c r="CT76" s="671"/>
      <c r="CU76" s="671"/>
      <c r="CV76" s="671"/>
      <c r="CW76" s="671"/>
      <c r="CX76" s="671"/>
      <c r="CY76" s="671"/>
      <c r="CZ76" s="671"/>
      <c r="DA76" s="672"/>
      <c r="DB76" s="670">
        <f>DB15+DB35+DB53+DB56+DB59+DB69+DB74+DB73</f>
        <v>260.43727266649762</v>
      </c>
      <c r="DC76" s="671"/>
      <c r="DD76" s="671"/>
      <c r="DE76" s="671"/>
      <c r="DF76" s="671"/>
      <c r="DG76" s="671"/>
      <c r="DH76" s="671"/>
      <c r="DI76" s="671"/>
      <c r="DJ76" s="671"/>
      <c r="DK76" s="671"/>
      <c r="DL76" s="671"/>
      <c r="DM76" s="671"/>
      <c r="DN76" s="671"/>
      <c r="DO76" s="672"/>
      <c r="DP76" s="670">
        <f>DP15+DP35+DP53+DP56+DP59+DP69+DP74+DP73</f>
        <v>282.55178275382099</v>
      </c>
      <c r="DQ76" s="671"/>
      <c r="DR76" s="671"/>
      <c r="DS76" s="671"/>
      <c r="DT76" s="671"/>
      <c r="DU76" s="671"/>
      <c r="DV76" s="671"/>
      <c r="DW76" s="671"/>
      <c r="DX76" s="671"/>
      <c r="DY76" s="671"/>
      <c r="DZ76" s="671"/>
      <c r="EA76" s="671"/>
      <c r="EB76" s="671"/>
      <c r="EC76" s="687"/>
    </row>
    <row r="77" spans="1:137" ht="38.25" customHeight="1" x14ac:dyDescent="0.2">
      <c r="A77" s="629" t="s">
        <v>497</v>
      </c>
      <c r="B77" s="630"/>
      <c r="C77" s="630"/>
      <c r="D77" s="630"/>
      <c r="E77" s="630"/>
      <c r="F77" s="630"/>
      <c r="G77" s="631"/>
      <c r="H77" s="673" t="s">
        <v>498</v>
      </c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74"/>
      <c r="AT77" s="674"/>
      <c r="AU77" s="674"/>
      <c r="AV77" s="674"/>
      <c r="AW77" s="674"/>
      <c r="AX77" s="674"/>
      <c r="AY77" s="674"/>
      <c r="AZ77" s="674"/>
      <c r="BA77" s="674"/>
      <c r="BB77" s="674"/>
      <c r="BC77" s="674"/>
      <c r="BD77" s="674"/>
      <c r="BE77" s="674"/>
      <c r="BF77" s="674"/>
      <c r="BG77" s="674"/>
      <c r="BH77" s="674"/>
      <c r="BI77" s="674"/>
      <c r="BJ77" s="674"/>
      <c r="BK77" s="675"/>
      <c r="BL77" s="676">
        <f>BL19-BL26+BL39+BL52+BL57+BL43+BL45+BL64+BL71+BL74</f>
        <v>210.8181864</v>
      </c>
      <c r="BM77" s="677"/>
      <c r="BN77" s="677"/>
      <c r="BO77" s="677"/>
      <c r="BP77" s="677"/>
      <c r="BQ77" s="677"/>
      <c r="BR77" s="677"/>
      <c r="BS77" s="677"/>
      <c r="BT77" s="677"/>
      <c r="BU77" s="677"/>
      <c r="BV77" s="677"/>
      <c r="BW77" s="677"/>
      <c r="BX77" s="677"/>
      <c r="BY77" s="678"/>
      <c r="BZ77" s="676">
        <f>BZ19-BZ26+BZ39+BZ52+BZ57+BZ43+BZ45+BZ64+BZ71+BZ74</f>
        <v>219.58473901520003</v>
      </c>
      <c r="CA77" s="677"/>
      <c r="CB77" s="677"/>
      <c r="CC77" s="677"/>
      <c r="CD77" s="677"/>
      <c r="CE77" s="677"/>
      <c r="CF77" s="677"/>
      <c r="CG77" s="677"/>
      <c r="CH77" s="677"/>
      <c r="CI77" s="677"/>
      <c r="CJ77" s="677"/>
      <c r="CK77" s="677"/>
      <c r="CL77" s="677"/>
      <c r="CM77" s="678"/>
      <c r="CN77" s="676">
        <f>CN19-CN26+CN39+CN52+CN57+CN43+CN45+CN64+CN71+CN74</f>
        <v>226.09352330497521</v>
      </c>
      <c r="CO77" s="677"/>
      <c r="CP77" s="677"/>
      <c r="CQ77" s="677"/>
      <c r="CR77" s="677"/>
      <c r="CS77" s="677"/>
      <c r="CT77" s="677"/>
      <c r="CU77" s="677"/>
      <c r="CV77" s="677"/>
      <c r="CW77" s="677"/>
      <c r="CX77" s="677"/>
      <c r="CY77" s="677"/>
      <c r="CZ77" s="677"/>
      <c r="DA77" s="678"/>
      <c r="DB77" s="676">
        <f>DB19-DB26+DB39+DB52+DB57+DB43+DB45+DB64+DB71+DB74</f>
        <v>234.99840577996864</v>
      </c>
      <c r="DC77" s="677"/>
      <c r="DD77" s="677"/>
      <c r="DE77" s="677"/>
      <c r="DF77" s="677"/>
      <c r="DG77" s="677"/>
      <c r="DH77" s="677"/>
      <c r="DI77" s="677"/>
      <c r="DJ77" s="677"/>
      <c r="DK77" s="677"/>
      <c r="DL77" s="677"/>
      <c r="DM77" s="677"/>
      <c r="DN77" s="677"/>
      <c r="DO77" s="678"/>
      <c r="DP77" s="676">
        <f>DP19-DP26+DP39+DP52+DP57+DP43+DP45+DP64+DP71+DP74</f>
        <v>252.91244992098689</v>
      </c>
      <c r="DQ77" s="677"/>
      <c r="DR77" s="677"/>
      <c r="DS77" s="677"/>
      <c r="DT77" s="677"/>
      <c r="DU77" s="677"/>
      <c r="DV77" s="677"/>
      <c r="DW77" s="677"/>
      <c r="DX77" s="677"/>
      <c r="DY77" s="677"/>
      <c r="DZ77" s="677"/>
      <c r="EA77" s="677"/>
      <c r="EB77" s="677"/>
      <c r="EC77" s="682"/>
    </row>
    <row r="78" spans="1:137" ht="25.5" customHeight="1" thickBot="1" x14ac:dyDescent="0.25">
      <c r="A78" s="655"/>
      <c r="B78" s="656"/>
      <c r="C78" s="656"/>
      <c r="D78" s="656"/>
      <c r="E78" s="656"/>
      <c r="F78" s="656"/>
      <c r="G78" s="657"/>
      <c r="H78" s="658" t="s">
        <v>499</v>
      </c>
      <c r="I78" s="659"/>
      <c r="J78" s="659"/>
      <c r="K78" s="659"/>
      <c r="L78" s="659"/>
      <c r="M78" s="659"/>
      <c r="N78" s="659"/>
      <c r="O78" s="659"/>
      <c r="P78" s="659"/>
      <c r="Q78" s="659"/>
      <c r="R78" s="659"/>
      <c r="S78" s="659"/>
      <c r="T78" s="659"/>
      <c r="U78" s="659"/>
      <c r="V78" s="659"/>
      <c r="W78" s="659"/>
      <c r="X78" s="659"/>
      <c r="Y78" s="659"/>
      <c r="Z78" s="659"/>
      <c r="AA78" s="659"/>
      <c r="AB78" s="659"/>
      <c r="AC78" s="659"/>
      <c r="AD78" s="659"/>
      <c r="AE78" s="659"/>
      <c r="AF78" s="659"/>
      <c r="AG78" s="659"/>
      <c r="AH78" s="659"/>
      <c r="AI78" s="659"/>
      <c r="AJ78" s="659"/>
      <c r="AK78" s="659"/>
      <c r="AL78" s="659"/>
      <c r="AM78" s="659"/>
      <c r="AN78" s="659"/>
      <c r="AO78" s="659"/>
      <c r="AP78" s="659"/>
      <c r="AQ78" s="659"/>
      <c r="AR78" s="659"/>
      <c r="AS78" s="659"/>
      <c r="AT78" s="659"/>
      <c r="AU78" s="659"/>
      <c r="AV78" s="659"/>
      <c r="AW78" s="659"/>
      <c r="AX78" s="659"/>
      <c r="AY78" s="659"/>
      <c r="AZ78" s="659"/>
      <c r="BA78" s="659"/>
      <c r="BB78" s="659"/>
      <c r="BC78" s="659"/>
      <c r="BD78" s="659"/>
      <c r="BE78" s="659"/>
      <c r="BF78" s="659"/>
      <c r="BG78" s="659"/>
      <c r="BH78" s="659"/>
      <c r="BI78" s="659"/>
      <c r="BJ78" s="659"/>
      <c r="BK78" s="660"/>
      <c r="BL78" s="661">
        <f>BL76-BL77</f>
        <v>29.470745599999987</v>
      </c>
      <c r="BM78" s="662"/>
      <c r="BN78" s="662"/>
      <c r="BO78" s="662"/>
      <c r="BP78" s="662"/>
      <c r="BQ78" s="662"/>
      <c r="BR78" s="662"/>
      <c r="BS78" s="662"/>
      <c r="BT78" s="662"/>
      <c r="BU78" s="662"/>
      <c r="BV78" s="662"/>
      <c r="BW78" s="662"/>
      <c r="BX78" s="662"/>
      <c r="BY78" s="663"/>
      <c r="BZ78" s="661">
        <f>BZ76-BZ77</f>
        <v>24.600362060799938</v>
      </c>
      <c r="CA78" s="662"/>
      <c r="CB78" s="662"/>
      <c r="CC78" s="662"/>
      <c r="CD78" s="662"/>
      <c r="CE78" s="662"/>
      <c r="CF78" s="662"/>
      <c r="CG78" s="662"/>
      <c r="CH78" s="662"/>
      <c r="CI78" s="662"/>
      <c r="CJ78" s="662"/>
      <c r="CK78" s="662"/>
      <c r="CL78" s="662"/>
      <c r="CM78" s="663"/>
      <c r="CN78" s="661">
        <f>CN76-CN77</f>
        <v>23.006534925900752</v>
      </c>
      <c r="CO78" s="662"/>
      <c r="CP78" s="662"/>
      <c r="CQ78" s="662"/>
      <c r="CR78" s="662"/>
      <c r="CS78" s="662"/>
      <c r="CT78" s="662"/>
      <c r="CU78" s="662"/>
      <c r="CV78" s="662"/>
      <c r="CW78" s="662"/>
      <c r="CX78" s="662"/>
      <c r="CY78" s="662"/>
      <c r="CZ78" s="662"/>
      <c r="DA78" s="663"/>
      <c r="DB78" s="661">
        <f>DB76-DB77</f>
        <v>25.438866886528984</v>
      </c>
      <c r="DC78" s="662"/>
      <c r="DD78" s="662"/>
      <c r="DE78" s="662"/>
      <c r="DF78" s="662"/>
      <c r="DG78" s="662"/>
      <c r="DH78" s="662"/>
      <c r="DI78" s="662"/>
      <c r="DJ78" s="662"/>
      <c r="DK78" s="662"/>
      <c r="DL78" s="662"/>
      <c r="DM78" s="662"/>
      <c r="DN78" s="662"/>
      <c r="DO78" s="663"/>
      <c r="DP78" s="661">
        <f>DP76-DP77</f>
        <v>29.6393328328341</v>
      </c>
      <c r="DQ78" s="662"/>
      <c r="DR78" s="662"/>
      <c r="DS78" s="662"/>
      <c r="DT78" s="662"/>
      <c r="DU78" s="662"/>
      <c r="DV78" s="662"/>
      <c r="DW78" s="662"/>
      <c r="DX78" s="662"/>
      <c r="DY78" s="662"/>
      <c r="DZ78" s="662"/>
      <c r="EA78" s="662"/>
      <c r="EB78" s="662"/>
      <c r="EC78" s="688"/>
    </row>
    <row r="79" spans="1:137" ht="13.5" thickBot="1" x14ac:dyDescent="0.25">
      <c r="A79" s="307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  <c r="BR79" s="308"/>
      <c r="BS79" s="308"/>
      <c r="BT79" s="308"/>
      <c r="BU79" s="308"/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8"/>
      <c r="DF79" s="308"/>
      <c r="DG79" s="308"/>
      <c r="DH79" s="308"/>
      <c r="DI79" s="308"/>
      <c r="DJ79" s="308"/>
      <c r="DK79" s="308"/>
      <c r="DL79" s="308"/>
      <c r="DM79" s="308"/>
      <c r="DN79" s="308"/>
      <c r="DO79" s="308"/>
      <c r="DP79" s="308"/>
      <c r="DQ79" s="308"/>
      <c r="DR79" s="308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9"/>
    </row>
    <row r="80" spans="1:137" x14ac:dyDescent="0.2">
      <c r="A80" s="629"/>
      <c r="B80" s="630"/>
      <c r="C80" s="630"/>
      <c r="D80" s="630"/>
      <c r="E80" s="630"/>
      <c r="F80" s="630"/>
      <c r="G80" s="631"/>
      <c r="H80" s="632" t="s">
        <v>53</v>
      </c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  <c r="AA80" s="633"/>
      <c r="AB80" s="633"/>
      <c r="AC80" s="633"/>
      <c r="AD80" s="633"/>
      <c r="AE80" s="633"/>
      <c r="AF80" s="633"/>
      <c r="AG80" s="633"/>
      <c r="AH80" s="633"/>
      <c r="AI80" s="633"/>
      <c r="AJ80" s="633"/>
      <c r="AK80" s="633"/>
      <c r="AL80" s="633"/>
      <c r="AM80" s="633"/>
      <c r="AN80" s="633"/>
      <c r="AO80" s="633"/>
      <c r="AP80" s="633"/>
      <c r="AQ80" s="633"/>
      <c r="AR80" s="633"/>
      <c r="AS80" s="633"/>
      <c r="AT80" s="633"/>
      <c r="AU80" s="633"/>
      <c r="AV80" s="633"/>
      <c r="AW80" s="633"/>
      <c r="AX80" s="633"/>
      <c r="AY80" s="633"/>
      <c r="AZ80" s="633"/>
      <c r="BA80" s="633"/>
      <c r="BB80" s="633"/>
      <c r="BC80" s="633"/>
      <c r="BD80" s="633"/>
      <c r="BE80" s="633"/>
      <c r="BF80" s="633"/>
      <c r="BG80" s="633"/>
      <c r="BH80" s="633"/>
      <c r="BI80" s="633"/>
      <c r="BJ80" s="633"/>
      <c r="BK80" s="634"/>
      <c r="BL80" s="635"/>
      <c r="BM80" s="636"/>
      <c r="BN80" s="636"/>
      <c r="BO80" s="636"/>
      <c r="BP80" s="636"/>
      <c r="BQ80" s="636"/>
      <c r="BR80" s="636"/>
      <c r="BS80" s="636"/>
      <c r="BT80" s="636"/>
      <c r="BU80" s="636"/>
      <c r="BV80" s="636"/>
      <c r="BW80" s="636"/>
      <c r="BX80" s="636"/>
      <c r="BY80" s="637"/>
      <c r="BZ80" s="635"/>
      <c r="CA80" s="636"/>
      <c r="CB80" s="636"/>
      <c r="CC80" s="636"/>
      <c r="CD80" s="636"/>
      <c r="CE80" s="636"/>
      <c r="CF80" s="636"/>
      <c r="CG80" s="636"/>
      <c r="CH80" s="636"/>
      <c r="CI80" s="636"/>
      <c r="CJ80" s="636"/>
      <c r="CK80" s="636"/>
      <c r="CL80" s="636"/>
      <c r="CM80" s="637"/>
      <c r="CN80" s="635"/>
      <c r="CO80" s="636"/>
      <c r="CP80" s="636"/>
      <c r="CQ80" s="636"/>
      <c r="CR80" s="636"/>
      <c r="CS80" s="636"/>
      <c r="CT80" s="636"/>
      <c r="CU80" s="636"/>
      <c r="CV80" s="636"/>
      <c r="CW80" s="636"/>
      <c r="CX80" s="636"/>
      <c r="CY80" s="636"/>
      <c r="CZ80" s="636"/>
      <c r="DA80" s="637"/>
      <c r="DB80" s="635"/>
      <c r="DC80" s="636"/>
      <c r="DD80" s="636"/>
      <c r="DE80" s="636"/>
      <c r="DF80" s="636"/>
      <c r="DG80" s="636"/>
      <c r="DH80" s="636"/>
      <c r="DI80" s="636"/>
      <c r="DJ80" s="636"/>
      <c r="DK80" s="636"/>
      <c r="DL80" s="636"/>
      <c r="DM80" s="636"/>
      <c r="DN80" s="636"/>
      <c r="DO80" s="637"/>
      <c r="DP80" s="635"/>
      <c r="DQ80" s="636"/>
      <c r="DR80" s="636"/>
      <c r="DS80" s="636"/>
      <c r="DT80" s="636"/>
      <c r="DU80" s="636"/>
      <c r="DV80" s="636"/>
      <c r="DW80" s="636"/>
      <c r="DX80" s="636"/>
      <c r="DY80" s="636"/>
      <c r="DZ80" s="636"/>
      <c r="EA80" s="636"/>
      <c r="EB80" s="636"/>
      <c r="EC80" s="646"/>
    </row>
    <row r="81" spans="1:137" x14ac:dyDescent="0.2">
      <c r="A81" s="638" t="s">
        <v>15</v>
      </c>
      <c r="B81" s="639"/>
      <c r="C81" s="639"/>
      <c r="D81" s="639"/>
      <c r="E81" s="639"/>
      <c r="F81" s="639"/>
      <c r="G81" s="640"/>
      <c r="H81" s="641" t="s">
        <v>500</v>
      </c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2"/>
      <c r="AG81" s="642"/>
      <c r="AH81" s="642"/>
      <c r="AI81" s="642"/>
      <c r="AJ81" s="642"/>
      <c r="AK81" s="642"/>
      <c r="AL81" s="642"/>
      <c r="AM81" s="642"/>
      <c r="AN81" s="642"/>
      <c r="AO81" s="642"/>
      <c r="AP81" s="642"/>
      <c r="AQ81" s="642"/>
      <c r="AR81" s="642"/>
      <c r="AS81" s="642"/>
      <c r="AT81" s="642"/>
      <c r="AU81" s="642"/>
      <c r="AV81" s="642"/>
      <c r="AW81" s="642"/>
      <c r="AX81" s="642"/>
      <c r="AY81" s="642"/>
      <c r="AZ81" s="642"/>
      <c r="BA81" s="642"/>
      <c r="BB81" s="642"/>
      <c r="BC81" s="642"/>
      <c r="BD81" s="642"/>
      <c r="BE81" s="642"/>
      <c r="BF81" s="642"/>
      <c r="BG81" s="642"/>
      <c r="BH81" s="642"/>
      <c r="BI81" s="642"/>
      <c r="BJ81" s="642"/>
      <c r="BK81" s="643"/>
      <c r="BL81" s="644">
        <f>BL42+BL26</f>
        <v>36.347931999999979</v>
      </c>
      <c r="BM81" s="624"/>
      <c r="BN81" s="624"/>
      <c r="BO81" s="624"/>
      <c r="BP81" s="624"/>
      <c r="BQ81" s="624"/>
      <c r="BR81" s="624"/>
      <c r="BS81" s="624"/>
      <c r="BT81" s="624"/>
      <c r="BU81" s="624"/>
      <c r="BV81" s="624"/>
      <c r="BW81" s="624"/>
      <c r="BX81" s="624"/>
      <c r="BY81" s="645"/>
      <c r="BZ81" s="644">
        <f>BZ42+BZ26</f>
        <v>30.238861075999949</v>
      </c>
      <c r="CA81" s="624"/>
      <c r="CB81" s="624"/>
      <c r="CC81" s="624"/>
      <c r="CD81" s="624"/>
      <c r="CE81" s="624"/>
      <c r="CF81" s="624"/>
      <c r="CG81" s="624"/>
      <c r="CH81" s="624"/>
      <c r="CI81" s="624"/>
      <c r="CJ81" s="624"/>
      <c r="CK81" s="624"/>
      <c r="CL81" s="624"/>
      <c r="CM81" s="645"/>
      <c r="CN81" s="644">
        <f>CN42+CN26</f>
        <v>28.220485990875957</v>
      </c>
      <c r="CO81" s="624"/>
      <c r="CP81" s="624"/>
      <c r="CQ81" s="624"/>
      <c r="CR81" s="624"/>
      <c r="CS81" s="624"/>
      <c r="CT81" s="624"/>
      <c r="CU81" s="624"/>
      <c r="CV81" s="624"/>
      <c r="CW81" s="624"/>
      <c r="CX81" s="624"/>
      <c r="CY81" s="624"/>
      <c r="CZ81" s="624"/>
      <c r="DA81" s="645"/>
      <c r="DB81" s="644">
        <f>DB42+DB26</f>
        <v>31.22917766433768</v>
      </c>
      <c r="DC81" s="624"/>
      <c r="DD81" s="624"/>
      <c r="DE81" s="624"/>
      <c r="DF81" s="624"/>
      <c r="DG81" s="624"/>
      <c r="DH81" s="624"/>
      <c r="DI81" s="624"/>
      <c r="DJ81" s="624"/>
      <c r="DK81" s="624"/>
      <c r="DL81" s="624"/>
      <c r="DM81" s="624"/>
      <c r="DN81" s="624"/>
      <c r="DO81" s="645"/>
      <c r="DP81" s="644">
        <f>DP42+DP26</f>
        <v>36.446165146533588</v>
      </c>
      <c r="DQ81" s="624"/>
      <c r="DR81" s="624"/>
      <c r="DS81" s="624"/>
      <c r="DT81" s="624"/>
      <c r="DU81" s="624"/>
      <c r="DV81" s="624"/>
      <c r="DW81" s="624"/>
      <c r="DX81" s="624"/>
      <c r="DY81" s="624"/>
      <c r="DZ81" s="624"/>
      <c r="EA81" s="624"/>
      <c r="EB81" s="624"/>
      <c r="EC81" s="625"/>
      <c r="EG81" s="513"/>
    </row>
    <row r="82" spans="1:137" x14ac:dyDescent="0.2">
      <c r="A82" s="638" t="s">
        <v>104</v>
      </c>
      <c r="B82" s="639"/>
      <c r="C82" s="639"/>
      <c r="D82" s="639"/>
      <c r="E82" s="639"/>
      <c r="F82" s="639"/>
      <c r="G82" s="640"/>
      <c r="H82" s="641" t="s">
        <v>501</v>
      </c>
      <c r="I82" s="642"/>
      <c r="J82" s="642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  <c r="W82" s="642"/>
      <c r="X82" s="642"/>
      <c r="Y82" s="642"/>
      <c r="Z82" s="642"/>
      <c r="AA82" s="642"/>
      <c r="AB82" s="642"/>
      <c r="AC82" s="642"/>
      <c r="AD82" s="642"/>
      <c r="AE82" s="642"/>
      <c r="AF82" s="642"/>
      <c r="AG82" s="642"/>
      <c r="AH82" s="642"/>
      <c r="AI82" s="642"/>
      <c r="AJ82" s="642"/>
      <c r="AK82" s="642"/>
      <c r="AL82" s="642"/>
      <c r="AM82" s="642"/>
      <c r="AN82" s="642"/>
      <c r="AO82" s="642"/>
      <c r="AP82" s="642"/>
      <c r="AQ82" s="642"/>
      <c r="AR82" s="642"/>
      <c r="AS82" s="642"/>
      <c r="AT82" s="642"/>
      <c r="AU82" s="642"/>
      <c r="AV82" s="642"/>
      <c r="AW82" s="642"/>
      <c r="AX82" s="642"/>
      <c r="AY82" s="642"/>
      <c r="AZ82" s="642"/>
      <c r="BA82" s="642"/>
      <c r="BB82" s="642"/>
      <c r="BC82" s="642"/>
      <c r="BD82" s="642"/>
      <c r="BE82" s="642"/>
      <c r="BF82" s="642"/>
      <c r="BG82" s="642"/>
      <c r="BH82" s="642"/>
      <c r="BI82" s="642"/>
      <c r="BJ82" s="642"/>
      <c r="BK82" s="643"/>
      <c r="BL82" s="623"/>
      <c r="BM82" s="624"/>
      <c r="BN82" s="624"/>
      <c r="BO82" s="624"/>
      <c r="BP82" s="624"/>
      <c r="BQ82" s="624"/>
      <c r="BR82" s="624"/>
      <c r="BS82" s="624"/>
      <c r="BT82" s="624"/>
      <c r="BU82" s="624"/>
      <c r="BV82" s="624"/>
      <c r="BW82" s="624"/>
      <c r="BX82" s="624"/>
      <c r="BY82" s="645"/>
      <c r="BZ82" s="623"/>
      <c r="CA82" s="624"/>
      <c r="CB82" s="624"/>
      <c r="CC82" s="624"/>
      <c r="CD82" s="624"/>
      <c r="CE82" s="624"/>
      <c r="CF82" s="624"/>
      <c r="CG82" s="624"/>
      <c r="CH82" s="624"/>
      <c r="CI82" s="624"/>
      <c r="CJ82" s="624"/>
      <c r="CK82" s="624"/>
      <c r="CL82" s="624"/>
      <c r="CM82" s="645"/>
      <c r="CN82" s="623"/>
      <c r="CO82" s="624"/>
      <c r="CP82" s="624"/>
      <c r="CQ82" s="624"/>
      <c r="CR82" s="624"/>
      <c r="CS82" s="624"/>
      <c r="CT82" s="624"/>
      <c r="CU82" s="624"/>
      <c r="CV82" s="624"/>
      <c r="CW82" s="624"/>
      <c r="CX82" s="624"/>
      <c r="CY82" s="624"/>
      <c r="CZ82" s="624"/>
      <c r="DA82" s="645"/>
      <c r="DB82" s="623"/>
      <c r="DC82" s="624"/>
      <c r="DD82" s="624"/>
      <c r="DE82" s="624"/>
      <c r="DF82" s="624"/>
      <c r="DG82" s="624"/>
      <c r="DH82" s="624"/>
      <c r="DI82" s="624"/>
      <c r="DJ82" s="624"/>
      <c r="DK82" s="624"/>
      <c r="DL82" s="624"/>
      <c r="DM82" s="624"/>
      <c r="DN82" s="624"/>
      <c r="DO82" s="645"/>
      <c r="DP82" s="623"/>
      <c r="DQ82" s="624"/>
      <c r="DR82" s="624"/>
      <c r="DS82" s="624"/>
      <c r="DT82" s="624"/>
      <c r="DU82" s="624"/>
      <c r="DV82" s="624"/>
      <c r="DW82" s="624"/>
      <c r="DX82" s="624"/>
      <c r="DY82" s="624"/>
      <c r="DZ82" s="624"/>
      <c r="EA82" s="624"/>
      <c r="EB82" s="624"/>
      <c r="EC82" s="625"/>
    </row>
    <row r="83" spans="1:137" ht="13.5" thickBot="1" x14ac:dyDescent="0.25">
      <c r="A83" s="647" t="s">
        <v>105</v>
      </c>
      <c r="B83" s="648"/>
      <c r="C83" s="648"/>
      <c r="D83" s="648"/>
      <c r="E83" s="648"/>
      <c r="F83" s="648"/>
      <c r="G83" s="649"/>
      <c r="H83" s="650" t="s">
        <v>502</v>
      </c>
      <c r="I83" s="651"/>
      <c r="J83" s="651"/>
      <c r="K83" s="651"/>
      <c r="L83" s="651"/>
      <c r="M83" s="651"/>
      <c r="N83" s="651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651"/>
      <c r="Z83" s="651"/>
      <c r="AA83" s="651"/>
      <c r="AB83" s="651"/>
      <c r="AC83" s="651"/>
      <c r="AD83" s="651"/>
      <c r="AE83" s="651"/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2"/>
      <c r="BL83" s="626">
        <f>BL15/127.74</f>
        <v>1.675496571160169</v>
      </c>
      <c r="BM83" s="627"/>
      <c r="BN83" s="627"/>
      <c r="BO83" s="627"/>
      <c r="BP83" s="627"/>
      <c r="BQ83" s="627"/>
      <c r="BR83" s="627"/>
      <c r="BS83" s="627"/>
      <c r="BT83" s="627"/>
      <c r="BU83" s="627"/>
      <c r="BV83" s="627"/>
      <c r="BW83" s="627"/>
      <c r="BX83" s="627"/>
      <c r="BY83" s="653"/>
      <c r="BZ83" s="654">
        <f>BZ15/127.74</f>
        <v>1.6874831773602628</v>
      </c>
      <c r="CA83" s="627"/>
      <c r="CB83" s="627"/>
      <c r="CC83" s="627"/>
      <c r="CD83" s="627"/>
      <c r="CE83" s="627"/>
      <c r="CF83" s="627"/>
      <c r="CG83" s="627"/>
      <c r="CH83" s="627"/>
      <c r="CI83" s="627"/>
      <c r="CJ83" s="627"/>
      <c r="CK83" s="627"/>
      <c r="CL83" s="627"/>
      <c r="CM83" s="653"/>
      <c r="CN83" s="626">
        <f>CN15/127.74</f>
        <v>1.7456713498581178</v>
      </c>
      <c r="CO83" s="627"/>
      <c r="CP83" s="627"/>
      <c r="CQ83" s="627"/>
      <c r="CR83" s="627"/>
      <c r="CS83" s="627"/>
      <c r="CT83" s="627"/>
      <c r="CU83" s="627"/>
      <c r="CV83" s="627"/>
      <c r="CW83" s="627"/>
      <c r="CX83" s="627"/>
      <c r="CY83" s="627"/>
      <c r="CZ83" s="627"/>
      <c r="DA83" s="653"/>
      <c r="DB83" s="626">
        <f>DB15/127.74</f>
        <v>1.8591848494324223</v>
      </c>
      <c r="DC83" s="627"/>
      <c r="DD83" s="627"/>
      <c r="DE83" s="627"/>
      <c r="DF83" s="627"/>
      <c r="DG83" s="627"/>
      <c r="DH83" s="627"/>
      <c r="DI83" s="627"/>
      <c r="DJ83" s="627"/>
      <c r="DK83" s="627"/>
      <c r="DL83" s="627"/>
      <c r="DM83" s="627"/>
      <c r="DN83" s="627"/>
      <c r="DO83" s="653"/>
      <c r="DP83" s="626">
        <f>DP15/127.74</f>
        <v>1.9952934300440035</v>
      </c>
      <c r="DQ83" s="627"/>
      <c r="DR83" s="627"/>
      <c r="DS83" s="627"/>
      <c r="DT83" s="627"/>
      <c r="DU83" s="627"/>
      <c r="DV83" s="627"/>
      <c r="DW83" s="627"/>
      <c r="DX83" s="627"/>
      <c r="DY83" s="627"/>
      <c r="DZ83" s="627"/>
      <c r="EA83" s="627"/>
      <c r="EB83" s="627"/>
      <c r="EC83" s="628"/>
    </row>
    <row r="84" spans="1:137" s="39" customFormat="1" ht="18.75" customHeight="1" x14ac:dyDescent="0.2">
      <c r="G84" s="40" t="s">
        <v>171</v>
      </c>
      <c r="H84" s="39" t="s">
        <v>503</v>
      </c>
      <c r="BZ84" s="514"/>
    </row>
    <row r="85" spans="1:137" ht="31.5" customHeight="1" x14ac:dyDescent="0.2">
      <c r="F85" s="35" t="s">
        <v>547</v>
      </c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6"/>
      <c r="BO85" s="306"/>
      <c r="BP85" s="306"/>
      <c r="BQ85" s="306"/>
      <c r="BR85" s="306"/>
      <c r="BS85" s="306"/>
      <c r="BT85" s="306"/>
      <c r="BU85" s="306"/>
      <c r="BV85" s="306"/>
      <c r="BW85" s="306"/>
      <c r="BX85" s="306"/>
      <c r="BY85" s="306"/>
      <c r="BZ85" s="306"/>
      <c r="CA85" s="306"/>
      <c r="CB85" s="306"/>
      <c r="CC85" s="306"/>
      <c r="CD85" s="306"/>
      <c r="CE85" s="306"/>
      <c r="CF85" s="306"/>
      <c r="CG85" s="306"/>
      <c r="CH85" s="306"/>
      <c r="CI85" s="306"/>
      <c r="CJ85" s="306"/>
      <c r="CK85" s="306"/>
      <c r="CL85" s="306"/>
      <c r="CM85" s="306"/>
      <c r="CN85" s="306"/>
      <c r="CO85" s="306"/>
      <c r="CP85" s="306"/>
      <c r="CQ85" s="306"/>
      <c r="CR85" s="306"/>
      <c r="CS85" s="306"/>
      <c r="CT85" s="306"/>
      <c r="CU85" s="306"/>
      <c r="CV85" s="306"/>
      <c r="CW85" s="306"/>
      <c r="CX85" s="306"/>
      <c r="CY85" s="306"/>
      <c r="CZ85" s="306"/>
      <c r="DA85" s="306"/>
      <c r="DB85" s="306"/>
      <c r="DC85" s="306"/>
      <c r="DD85" s="306"/>
      <c r="DE85" s="306"/>
    </row>
    <row r="88" spans="1:137" x14ac:dyDescent="0.2">
      <c r="A88" s="525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525"/>
      <c r="AC88" s="525"/>
      <c r="AD88" s="525"/>
      <c r="AE88" s="525"/>
      <c r="AF88" s="525"/>
      <c r="AG88" s="525"/>
      <c r="AH88" s="525"/>
      <c r="AI88" s="525"/>
      <c r="AJ88" s="525"/>
      <c r="AK88" s="525"/>
      <c r="AL88" s="525"/>
      <c r="AM88" s="525"/>
      <c r="AN88" s="525"/>
      <c r="AO88" s="525"/>
      <c r="AP88" s="525"/>
      <c r="AQ88" s="525"/>
      <c r="AR88" s="525"/>
    </row>
    <row r="89" spans="1:137" x14ac:dyDescent="0.2">
      <c r="A89" s="528" t="s">
        <v>534</v>
      </c>
      <c r="B89" s="528"/>
      <c r="C89" s="528"/>
      <c r="D89" s="528"/>
      <c r="E89" s="528"/>
      <c r="F89" s="528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28"/>
      <c r="W89" s="528"/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</row>
    <row r="90" spans="1:137" x14ac:dyDescent="0.2">
      <c r="A90" s="528" t="s">
        <v>549</v>
      </c>
      <c r="B90" s="528"/>
      <c r="C90" s="528"/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</row>
  </sheetData>
  <mergeCells count="509">
    <mergeCell ref="A89:AR89"/>
    <mergeCell ref="A90:AR90"/>
    <mergeCell ref="A14:G14"/>
    <mergeCell ref="H14:BK14"/>
    <mergeCell ref="A16:G16"/>
    <mergeCell ref="H16:BK16"/>
    <mergeCell ref="A18:G18"/>
    <mergeCell ref="BL78:BY78"/>
    <mergeCell ref="BL80:BY80"/>
    <mergeCell ref="BL81:BY81"/>
    <mergeCell ref="BL82:BY82"/>
    <mergeCell ref="BL83:BY83"/>
    <mergeCell ref="H25:BK25"/>
    <mergeCell ref="A37:G37"/>
    <mergeCell ref="H37:BK37"/>
    <mergeCell ref="A49:G49"/>
    <mergeCell ref="H49:BK49"/>
    <mergeCell ref="A61:G61"/>
    <mergeCell ref="H61:BK61"/>
    <mergeCell ref="A73:G73"/>
    <mergeCell ref="H73:BK73"/>
    <mergeCell ref="A74:G74"/>
    <mergeCell ref="H74:BK74"/>
    <mergeCell ref="DE1:EC1"/>
    <mergeCell ref="A3:EC3"/>
    <mergeCell ref="A5:AP5"/>
    <mergeCell ref="A6:AP6"/>
    <mergeCell ref="A7:AP7"/>
    <mergeCell ref="A8:AP8"/>
    <mergeCell ref="A12:G13"/>
    <mergeCell ref="H12:BK13"/>
    <mergeCell ref="CN12:DA12"/>
    <mergeCell ref="DB12:DO12"/>
    <mergeCell ref="CN13:DA13"/>
    <mergeCell ref="DB13:DO13"/>
    <mergeCell ref="A9:AO9"/>
    <mergeCell ref="DP12:EC12"/>
    <mergeCell ref="DP13:EC13"/>
    <mergeCell ref="CO5:EC5"/>
    <mergeCell ref="CO6:EC6"/>
    <mergeCell ref="CO7:EC7"/>
    <mergeCell ref="CO8:EC8"/>
    <mergeCell ref="CO9:EC9"/>
    <mergeCell ref="BZ12:CM12"/>
    <mergeCell ref="BZ13:CM13"/>
    <mergeCell ref="BL12:BY12"/>
    <mergeCell ref="BL13:BY13"/>
    <mergeCell ref="DP16:EC16"/>
    <mergeCell ref="DP17:EC17"/>
    <mergeCell ref="CN14:DA14"/>
    <mergeCell ref="DB14:DO14"/>
    <mergeCell ref="A15:G15"/>
    <mergeCell ref="H15:BK15"/>
    <mergeCell ref="CN15:DA15"/>
    <mergeCell ref="DB15:DO15"/>
    <mergeCell ref="BZ14:CM14"/>
    <mergeCell ref="BZ15:CM15"/>
    <mergeCell ref="BL14:BY14"/>
    <mergeCell ref="BL15:BY15"/>
    <mergeCell ref="DP14:EC14"/>
    <mergeCell ref="DP15:EC15"/>
    <mergeCell ref="CN16:DA16"/>
    <mergeCell ref="DB16:DO16"/>
    <mergeCell ref="A17:G17"/>
    <mergeCell ref="H17:BK17"/>
    <mergeCell ref="CN17:DA17"/>
    <mergeCell ref="DB17:DO17"/>
    <mergeCell ref="BZ16:CM16"/>
    <mergeCell ref="BZ17:CM17"/>
    <mergeCell ref="BL16:BY16"/>
    <mergeCell ref="BL17:BY17"/>
    <mergeCell ref="DP20:EC20"/>
    <mergeCell ref="DP21:EC21"/>
    <mergeCell ref="H18:BK18"/>
    <mergeCell ref="CN18:DA18"/>
    <mergeCell ref="DB18:DO18"/>
    <mergeCell ref="A19:G19"/>
    <mergeCell ref="H19:BK19"/>
    <mergeCell ref="CN19:DA19"/>
    <mergeCell ref="DB19:DO19"/>
    <mergeCell ref="BZ18:CM18"/>
    <mergeCell ref="BZ19:CM19"/>
    <mergeCell ref="BL18:BY18"/>
    <mergeCell ref="BL19:BY19"/>
    <mergeCell ref="DP18:EC18"/>
    <mergeCell ref="DP19:EC19"/>
    <mergeCell ref="A20:G20"/>
    <mergeCell ref="H20:BK20"/>
    <mergeCell ref="CN20:DA20"/>
    <mergeCell ref="DB20:DO20"/>
    <mergeCell ref="A21:G21"/>
    <mergeCell ref="H21:BK21"/>
    <mergeCell ref="CN21:DA21"/>
    <mergeCell ref="DB21:DO21"/>
    <mergeCell ref="BZ20:CM20"/>
    <mergeCell ref="BZ21:CM21"/>
    <mergeCell ref="BL20:BY20"/>
    <mergeCell ref="BL21:BY21"/>
    <mergeCell ref="DP24:EC24"/>
    <mergeCell ref="DP25:EC25"/>
    <mergeCell ref="A22:G22"/>
    <mergeCell ref="H22:BK22"/>
    <mergeCell ref="CN22:DA22"/>
    <mergeCell ref="DB22:DO22"/>
    <mergeCell ref="A23:G23"/>
    <mergeCell ref="H23:BK23"/>
    <mergeCell ref="CN23:DA23"/>
    <mergeCell ref="DB23:DO23"/>
    <mergeCell ref="BZ22:CM22"/>
    <mergeCell ref="BZ23:CM23"/>
    <mergeCell ref="BL22:BY22"/>
    <mergeCell ref="BL23:BY23"/>
    <mergeCell ref="DP22:EC22"/>
    <mergeCell ref="DP23:EC23"/>
    <mergeCell ref="A24:G24"/>
    <mergeCell ref="H24:BK24"/>
    <mergeCell ref="CN24:DA24"/>
    <mergeCell ref="DB24:DO24"/>
    <mergeCell ref="A25:G25"/>
    <mergeCell ref="CN25:DA25"/>
    <mergeCell ref="DB25:DO25"/>
    <mergeCell ref="BZ24:CM24"/>
    <mergeCell ref="BZ25:CM25"/>
    <mergeCell ref="BL24:BY24"/>
    <mergeCell ref="BL25:BY25"/>
    <mergeCell ref="DP28:EC28"/>
    <mergeCell ref="DP29:EC29"/>
    <mergeCell ref="A26:G26"/>
    <mergeCell ref="H26:BK26"/>
    <mergeCell ref="CN26:DA26"/>
    <mergeCell ref="DB26:DO26"/>
    <mergeCell ref="A27:G27"/>
    <mergeCell ref="H27:BK27"/>
    <mergeCell ref="CN27:DA27"/>
    <mergeCell ref="DB27:DO27"/>
    <mergeCell ref="BZ26:CM26"/>
    <mergeCell ref="BZ27:CM27"/>
    <mergeCell ref="BL26:BY26"/>
    <mergeCell ref="BL27:BY27"/>
    <mergeCell ref="DP26:EC26"/>
    <mergeCell ref="DP27:EC27"/>
    <mergeCell ref="A28:G28"/>
    <mergeCell ref="H28:BK28"/>
    <mergeCell ref="CN28:DA28"/>
    <mergeCell ref="DB28:DO28"/>
    <mergeCell ref="A29:G29"/>
    <mergeCell ref="H29:BK29"/>
    <mergeCell ref="CN29:DA29"/>
    <mergeCell ref="DB29:DO29"/>
    <mergeCell ref="BZ28:CM28"/>
    <mergeCell ref="BZ29:CM29"/>
    <mergeCell ref="BL28:BY28"/>
    <mergeCell ref="BL29:BY29"/>
    <mergeCell ref="DP32:EC32"/>
    <mergeCell ref="DP33:EC33"/>
    <mergeCell ref="A30:G30"/>
    <mergeCell ref="H30:BK30"/>
    <mergeCell ref="CN30:DA30"/>
    <mergeCell ref="DB30:DO30"/>
    <mergeCell ref="A31:G31"/>
    <mergeCell ref="H31:BK31"/>
    <mergeCell ref="CN31:DA31"/>
    <mergeCell ref="DB31:DO31"/>
    <mergeCell ref="BZ30:CM30"/>
    <mergeCell ref="BZ31:CM31"/>
    <mergeCell ref="BL30:BY30"/>
    <mergeCell ref="BL31:BY31"/>
    <mergeCell ref="DP30:EC30"/>
    <mergeCell ref="DP31:EC31"/>
    <mergeCell ref="A32:G32"/>
    <mergeCell ref="H32:BK32"/>
    <mergeCell ref="CN32:DA32"/>
    <mergeCell ref="DB32:DO32"/>
    <mergeCell ref="A33:G33"/>
    <mergeCell ref="H33:BK33"/>
    <mergeCell ref="CN33:DA33"/>
    <mergeCell ref="DB33:DO33"/>
    <mergeCell ref="BZ32:CM32"/>
    <mergeCell ref="BZ33:CM33"/>
    <mergeCell ref="BL32:BY32"/>
    <mergeCell ref="BL33:BY33"/>
    <mergeCell ref="DP36:EC36"/>
    <mergeCell ref="DP37:EC37"/>
    <mergeCell ref="A34:G34"/>
    <mergeCell ref="H34:BK34"/>
    <mergeCell ref="CN34:DA34"/>
    <mergeCell ref="DB34:DO34"/>
    <mergeCell ref="A35:G35"/>
    <mergeCell ref="H35:BK35"/>
    <mergeCell ref="CN35:DA35"/>
    <mergeCell ref="DB35:DO35"/>
    <mergeCell ref="BZ34:CM34"/>
    <mergeCell ref="BZ35:CM35"/>
    <mergeCell ref="BL34:BY34"/>
    <mergeCell ref="BL35:BY35"/>
    <mergeCell ref="DP34:EC34"/>
    <mergeCell ref="DP35:EC35"/>
    <mergeCell ref="A36:G36"/>
    <mergeCell ref="H36:BK36"/>
    <mergeCell ref="CN36:DA36"/>
    <mergeCell ref="DB36:DO36"/>
    <mergeCell ref="CN37:DA37"/>
    <mergeCell ref="DB37:DO37"/>
    <mergeCell ref="BZ36:CM36"/>
    <mergeCell ref="BZ37:CM37"/>
    <mergeCell ref="BL36:BY36"/>
    <mergeCell ref="BL37:BY37"/>
    <mergeCell ref="DP40:EC40"/>
    <mergeCell ref="DP41:EC41"/>
    <mergeCell ref="A38:G38"/>
    <mergeCell ref="H38:BK38"/>
    <mergeCell ref="CN38:DA38"/>
    <mergeCell ref="DB38:DO38"/>
    <mergeCell ref="A39:G39"/>
    <mergeCell ref="H39:BK39"/>
    <mergeCell ref="CN39:DA39"/>
    <mergeCell ref="DB39:DO39"/>
    <mergeCell ref="BZ38:CM38"/>
    <mergeCell ref="BZ39:CM39"/>
    <mergeCell ref="BL38:BY38"/>
    <mergeCell ref="BL39:BY39"/>
    <mergeCell ref="DP38:EC38"/>
    <mergeCell ref="DP39:EC39"/>
    <mergeCell ref="A40:G40"/>
    <mergeCell ref="H40:BK40"/>
    <mergeCell ref="CN40:DA40"/>
    <mergeCell ref="DB40:DO40"/>
    <mergeCell ref="A41:G41"/>
    <mergeCell ref="H41:BK41"/>
    <mergeCell ref="CN41:DA41"/>
    <mergeCell ref="DB41:DO41"/>
    <mergeCell ref="BZ40:CM40"/>
    <mergeCell ref="BZ41:CM41"/>
    <mergeCell ref="BL40:BY40"/>
    <mergeCell ref="BL41:BY41"/>
    <mergeCell ref="DP44:EC44"/>
    <mergeCell ref="DP45:EC45"/>
    <mergeCell ref="A42:G42"/>
    <mergeCell ref="H42:BK42"/>
    <mergeCell ref="CN42:DA42"/>
    <mergeCell ref="DB42:DO42"/>
    <mergeCell ref="A43:G43"/>
    <mergeCell ref="H43:BK43"/>
    <mergeCell ref="CN43:DA43"/>
    <mergeCell ref="DB43:DO43"/>
    <mergeCell ref="BZ42:CM42"/>
    <mergeCell ref="BZ43:CM43"/>
    <mergeCell ref="BL42:BY42"/>
    <mergeCell ref="BL43:BY43"/>
    <mergeCell ref="DP42:EC42"/>
    <mergeCell ref="DP43:EC43"/>
    <mergeCell ref="A44:G44"/>
    <mergeCell ref="H44:BK44"/>
    <mergeCell ref="CN44:DA44"/>
    <mergeCell ref="DB44:DO44"/>
    <mergeCell ref="A45:G45"/>
    <mergeCell ref="H45:BK45"/>
    <mergeCell ref="CN45:DA45"/>
    <mergeCell ref="DB45:DO45"/>
    <mergeCell ref="BZ44:CM44"/>
    <mergeCell ref="BZ45:CM45"/>
    <mergeCell ref="BL44:BY44"/>
    <mergeCell ref="BL45:BY45"/>
    <mergeCell ref="DP48:EC48"/>
    <mergeCell ref="DP49:EC49"/>
    <mergeCell ref="A46:G46"/>
    <mergeCell ref="H46:BK46"/>
    <mergeCell ref="CN46:DA46"/>
    <mergeCell ref="DB46:DO46"/>
    <mergeCell ref="A47:G47"/>
    <mergeCell ref="H47:BK47"/>
    <mergeCell ref="CN47:DA47"/>
    <mergeCell ref="DB47:DO47"/>
    <mergeCell ref="BZ46:CM46"/>
    <mergeCell ref="BZ47:CM47"/>
    <mergeCell ref="BL46:BY46"/>
    <mergeCell ref="BL47:BY47"/>
    <mergeCell ref="DP46:EC46"/>
    <mergeCell ref="DP47:EC47"/>
    <mergeCell ref="A48:G48"/>
    <mergeCell ref="H48:BK48"/>
    <mergeCell ref="CN48:DA48"/>
    <mergeCell ref="DB48:DO48"/>
    <mergeCell ref="CN49:DA49"/>
    <mergeCell ref="DB49:DO49"/>
    <mergeCell ref="BZ48:CM48"/>
    <mergeCell ref="BZ49:CM49"/>
    <mergeCell ref="BL48:BY48"/>
    <mergeCell ref="BL49:BY49"/>
    <mergeCell ref="DP52:EC52"/>
    <mergeCell ref="DP53:EC53"/>
    <mergeCell ref="A50:G50"/>
    <mergeCell ref="H50:BK50"/>
    <mergeCell ref="CN50:DA50"/>
    <mergeCell ref="DB50:DO50"/>
    <mergeCell ref="A51:G51"/>
    <mergeCell ref="H51:BK51"/>
    <mergeCell ref="CN51:DA51"/>
    <mergeCell ref="DB51:DO51"/>
    <mergeCell ref="BZ50:CM50"/>
    <mergeCell ref="BZ51:CM51"/>
    <mergeCell ref="BL50:BY50"/>
    <mergeCell ref="BL51:BY51"/>
    <mergeCell ref="DP50:EC50"/>
    <mergeCell ref="DP51:EC51"/>
    <mergeCell ref="A52:G52"/>
    <mergeCell ref="H52:BK52"/>
    <mergeCell ref="CN52:DA52"/>
    <mergeCell ref="DB52:DO52"/>
    <mergeCell ref="A53:G53"/>
    <mergeCell ref="H53:BK53"/>
    <mergeCell ref="CN53:DA53"/>
    <mergeCell ref="DB53:DO53"/>
    <mergeCell ref="BZ52:CM52"/>
    <mergeCell ref="BZ53:CM53"/>
    <mergeCell ref="BL52:BY52"/>
    <mergeCell ref="BL53:BY53"/>
    <mergeCell ref="DP56:EC56"/>
    <mergeCell ref="DP57:EC57"/>
    <mergeCell ref="A54:G54"/>
    <mergeCell ref="H54:BK54"/>
    <mergeCell ref="CN54:DA54"/>
    <mergeCell ref="DB54:DO54"/>
    <mergeCell ref="A55:G55"/>
    <mergeCell ref="H55:BK55"/>
    <mergeCell ref="CN55:DA55"/>
    <mergeCell ref="DB55:DO55"/>
    <mergeCell ref="BZ54:CM54"/>
    <mergeCell ref="BZ55:CM55"/>
    <mergeCell ref="BL54:BY54"/>
    <mergeCell ref="BL55:BY55"/>
    <mergeCell ref="DP54:EC54"/>
    <mergeCell ref="DP55:EC55"/>
    <mergeCell ref="A56:G56"/>
    <mergeCell ref="H56:BK56"/>
    <mergeCell ref="CN56:DA56"/>
    <mergeCell ref="DB56:DO56"/>
    <mergeCell ref="A57:G57"/>
    <mergeCell ref="H57:BK57"/>
    <mergeCell ref="CN57:DA57"/>
    <mergeCell ref="DB57:DO57"/>
    <mergeCell ref="BZ56:CM56"/>
    <mergeCell ref="BZ57:CM57"/>
    <mergeCell ref="BL56:BY56"/>
    <mergeCell ref="BL57:BY57"/>
    <mergeCell ref="DP60:EC60"/>
    <mergeCell ref="DP61:EC61"/>
    <mergeCell ref="A58:G58"/>
    <mergeCell ref="H58:BK58"/>
    <mergeCell ref="CN58:DA58"/>
    <mergeCell ref="DB58:DO58"/>
    <mergeCell ref="A59:G59"/>
    <mergeCell ref="H59:BK59"/>
    <mergeCell ref="CN59:DA59"/>
    <mergeCell ref="DB59:DO59"/>
    <mergeCell ref="BZ58:CM58"/>
    <mergeCell ref="BZ59:CM59"/>
    <mergeCell ref="BL58:BY58"/>
    <mergeCell ref="BL59:BY59"/>
    <mergeCell ref="DP58:EC58"/>
    <mergeCell ref="DP59:EC59"/>
    <mergeCell ref="A60:G60"/>
    <mergeCell ref="H60:BK60"/>
    <mergeCell ref="CN60:DA60"/>
    <mergeCell ref="DB60:DO60"/>
    <mergeCell ref="CN61:DA61"/>
    <mergeCell ref="DB61:DO61"/>
    <mergeCell ref="BZ60:CM60"/>
    <mergeCell ref="BZ61:CM61"/>
    <mergeCell ref="BL60:BY60"/>
    <mergeCell ref="BL61:BY61"/>
    <mergeCell ref="DP64:EC64"/>
    <mergeCell ref="DP65:EC65"/>
    <mergeCell ref="A62:G62"/>
    <mergeCell ref="H62:BK62"/>
    <mergeCell ref="CN62:DA62"/>
    <mergeCell ref="DB62:DO62"/>
    <mergeCell ref="A63:G63"/>
    <mergeCell ref="H63:BK63"/>
    <mergeCell ref="CN63:DA63"/>
    <mergeCell ref="DB63:DO63"/>
    <mergeCell ref="BZ62:CM62"/>
    <mergeCell ref="BZ63:CM63"/>
    <mergeCell ref="BL62:BY62"/>
    <mergeCell ref="BL63:BY63"/>
    <mergeCell ref="DP62:EC62"/>
    <mergeCell ref="DP63:EC63"/>
    <mergeCell ref="A64:G64"/>
    <mergeCell ref="H64:BK64"/>
    <mergeCell ref="CN64:DA64"/>
    <mergeCell ref="DB64:DO64"/>
    <mergeCell ref="A65:G65"/>
    <mergeCell ref="H65:BK65"/>
    <mergeCell ref="CN65:DA65"/>
    <mergeCell ref="DB65:DO65"/>
    <mergeCell ref="BZ64:CM64"/>
    <mergeCell ref="BZ65:CM65"/>
    <mergeCell ref="BL64:BY64"/>
    <mergeCell ref="BL65:BY65"/>
    <mergeCell ref="DP68:EC68"/>
    <mergeCell ref="DP69:EC69"/>
    <mergeCell ref="A66:G66"/>
    <mergeCell ref="H66:BK66"/>
    <mergeCell ref="CN66:DA66"/>
    <mergeCell ref="DB66:DO66"/>
    <mergeCell ref="A67:G67"/>
    <mergeCell ref="H67:BK67"/>
    <mergeCell ref="CN67:DA67"/>
    <mergeCell ref="DB67:DO67"/>
    <mergeCell ref="BZ66:CM66"/>
    <mergeCell ref="BZ67:CM67"/>
    <mergeCell ref="BL66:BY66"/>
    <mergeCell ref="BL67:BY67"/>
    <mergeCell ref="DP66:EC66"/>
    <mergeCell ref="DP67:EC67"/>
    <mergeCell ref="A68:G68"/>
    <mergeCell ref="H68:BK68"/>
    <mergeCell ref="CN68:DA68"/>
    <mergeCell ref="DB68:DO68"/>
    <mergeCell ref="A69:G69"/>
    <mergeCell ref="H69:BK69"/>
    <mergeCell ref="CN69:DA69"/>
    <mergeCell ref="DB69:DO69"/>
    <mergeCell ref="BZ68:CM68"/>
    <mergeCell ref="BZ69:CM69"/>
    <mergeCell ref="BL68:BY68"/>
    <mergeCell ref="BL69:BY69"/>
    <mergeCell ref="DP72:EC72"/>
    <mergeCell ref="DP73:EC73"/>
    <mergeCell ref="A70:G70"/>
    <mergeCell ref="H70:BK70"/>
    <mergeCell ref="CN70:DA70"/>
    <mergeCell ref="DB70:DO70"/>
    <mergeCell ref="A71:G71"/>
    <mergeCell ref="H71:BK71"/>
    <mergeCell ref="CN71:DA71"/>
    <mergeCell ref="DB71:DO71"/>
    <mergeCell ref="BZ70:CM70"/>
    <mergeCell ref="BZ71:CM71"/>
    <mergeCell ref="BL70:BY70"/>
    <mergeCell ref="BL71:BY71"/>
    <mergeCell ref="DP70:EC70"/>
    <mergeCell ref="DP71:EC71"/>
    <mergeCell ref="A72:G72"/>
    <mergeCell ref="H72:BK72"/>
    <mergeCell ref="CN72:DA72"/>
    <mergeCell ref="DB72:DO72"/>
    <mergeCell ref="CN73:DA73"/>
    <mergeCell ref="DB73:DO73"/>
    <mergeCell ref="BZ72:CM72"/>
    <mergeCell ref="BZ73:CM73"/>
    <mergeCell ref="BL72:BY72"/>
    <mergeCell ref="BL73:BY73"/>
    <mergeCell ref="DP76:EC76"/>
    <mergeCell ref="DP77:EC77"/>
    <mergeCell ref="DP78:EC78"/>
    <mergeCell ref="CN74:DA74"/>
    <mergeCell ref="DB74:DO74"/>
    <mergeCell ref="A75:G75"/>
    <mergeCell ref="H75:BK75"/>
    <mergeCell ref="CN75:DA75"/>
    <mergeCell ref="DB75:DO75"/>
    <mergeCell ref="BZ74:CM74"/>
    <mergeCell ref="BZ75:CM75"/>
    <mergeCell ref="BL74:BY74"/>
    <mergeCell ref="BL75:BY75"/>
    <mergeCell ref="DP74:EC74"/>
    <mergeCell ref="DP75:EC75"/>
    <mergeCell ref="A78:G78"/>
    <mergeCell ref="H78:BK78"/>
    <mergeCell ref="CN78:DA78"/>
    <mergeCell ref="DB78:DO78"/>
    <mergeCell ref="A76:G76"/>
    <mergeCell ref="H76:BK76"/>
    <mergeCell ref="CN76:DA76"/>
    <mergeCell ref="DB76:DO76"/>
    <mergeCell ref="A77:G77"/>
    <mergeCell ref="H77:BK77"/>
    <mergeCell ref="CN77:DA77"/>
    <mergeCell ref="DB77:DO77"/>
    <mergeCell ref="BZ76:CM76"/>
    <mergeCell ref="BZ77:CM77"/>
    <mergeCell ref="BZ78:CM78"/>
    <mergeCell ref="BL76:BY76"/>
    <mergeCell ref="BL77:BY77"/>
    <mergeCell ref="DP82:EC82"/>
    <mergeCell ref="DP83:EC83"/>
    <mergeCell ref="A80:G80"/>
    <mergeCell ref="H80:BK80"/>
    <mergeCell ref="CN80:DA80"/>
    <mergeCell ref="DB80:DO80"/>
    <mergeCell ref="A81:G81"/>
    <mergeCell ref="H81:BK81"/>
    <mergeCell ref="CN81:DA81"/>
    <mergeCell ref="DB81:DO81"/>
    <mergeCell ref="BZ80:CM80"/>
    <mergeCell ref="BZ81:CM81"/>
    <mergeCell ref="DP80:EC80"/>
    <mergeCell ref="DP81:EC81"/>
    <mergeCell ref="A82:G82"/>
    <mergeCell ref="H82:BK82"/>
    <mergeCell ref="CN82:DA82"/>
    <mergeCell ref="DB82:DO82"/>
    <mergeCell ref="A83:G83"/>
    <mergeCell ref="H83:BK83"/>
    <mergeCell ref="CN83:DA83"/>
    <mergeCell ref="DB83:DO83"/>
    <mergeCell ref="BZ82:CM82"/>
    <mergeCell ref="BZ83:CM83"/>
  </mergeCells>
  <pageMargins left="0.7" right="0.7" top="0.75" bottom="0.75" header="0.3" footer="0.3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49"/>
  <sheetViews>
    <sheetView tabSelected="1" workbookViewId="0">
      <selection activeCell="CQ8" sqref="CQ8:DW8"/>
    </sheetView>
  </sheetViews>
  <sheetFormatPr defaultRowHeight="12.75" x14ac:dyDescent="0.2"/>
  <cols>
    <col min="1" max="61" width="0.85546875" style="35" customWidth="1"/>
    <col min="62" max="127" width="1.140625" style="35" customWidth="1"/>
    <col min="128" max="16384" width="9.140625" style="35"/>
  </cols>
  <sheetData>
    <row r="1" spans="1:136" ht="53.25" customHeight="1" x14ac:dyDescent="0.2">
      <c r="CC1" s="713" t="s">
        <v>129</v>
      </c>
      <c r="CD1" s="713"/>
      <c r="CE1" s="713"/>
      <c r="CF1" s="713"/>
      <c r="CG1" s="713"/>
      <c r="CH1" s="713"/>
      <c r="CI1" s="713"/>
      <c r="CJ1" s="713"/>
      <c r="CK1" s="713"/>
      <c r="CL1" s="713"/>
      <c r="CM1" s="713"/>
      <c r="CN1" s="713"/>
      <c r="CO1" s="713"/>
      <c r="CP1" s="713"/>
      <c r="CQ1" s="713"/>
      <c r="CR1" s="713"/>
      <c r="CS1" s="713"/>
      <c r="CT1" s="713"/>
      <c r="CU1" s="713"/>
      <c r="CV1" s="713"/>
      <c r="CW1" s="713"/>
      <c r="CX1" s="713"/>
      <c r="CY1" s="713"/>
      <c r="CZ1" s="713"/>
      <c r="DA1" s="713"/>
      <c r="DB1" s="713"/>
      <c r="DC1" s="713"/>
      <c r="DD1" s="713"/>
      <c r="DE1" s="713"/>
      <c r="DF1" s="713"/>
      <c r="DG1" s="713"/>
      <c r="DH1" s="713"/>
      <c r="DI1" s="713"/>
      <c r="DJ1" s="713"/>
      <c r="DK1" s="713"/>
      <c r="DL1" s="713"/>
      <c r="DM1" s="713"/>
      <c r="DN1" s="713"/>
      <c r="DO1" s="713"/>
      <c r="DP1" s="713"/>
      <c r="DQ1" s="713"/>
      <c r="DR1" s="713"/>
      <c r="DS1" s="713"/>
      <c r="DT1" s="713"/>
      <c r="DU1" s="713"/>
      <c r="DV1" s="713"/>
      <c r="DW1" s="713"/>
    </row>
    <row r="3" spans="1:136" s="36" customFormat="1" ht="18.75" x14ac:dyDescent="0.3">
      <c r="A3" s="745" t="s">
        <v>130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</row>
    <row r="5" spans="1:136" ht="18.75" customHeight="1" x14ac:dyDescent="0.3">
      <c r="A5" s="571" t="s">
        <v>419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571" t="s">
        <v>419</v>
      </c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1"/>
      <c r="DM5" s="571"/>
      <c r="DN5" s="571"/>
      <c r="DO5" s="571"/>
      <c r="DP5" s="571"/>
      <c r="DQ5" s="571"/>
      <c r="DR5" s="571"/>
      <c r="DS5" s="571"/>
      <c r="DT5" s="571"/>
      <c r="DU5" s="571"/>
      <c r="DV5" s="571"/>
      <c r="DW5" s="571"/>
      <c r="DX5" s="203"/>
      <c r="DY5" s="203"/>
      <c r="DZ5" s="203"/>
      <c r="EA5" s="203"/>
      <c r="EB5" s="203"/>
      <c r="EC5" s="203"/>
      <c r="ED5" s="203"/>
      <c r="EE5" s="203"/>
      <c r="EF5" s="203"/>
    </row>
    <row r="6" spans="1:136" ht="39.75" customHeight="1" x14ac:dyDescent="0.25">
      <c r="A6" s="544" t="s">
        <v>56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/>
      <c r="CQ6" s="544" t="s">
        <v>523</v>
      </c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1"/>
      <c r="DY6" s="1"/>
      <c r="DZ6" s="1"/>
      <c r="EA6" s="1"/>
      <c r="EB6" s="1"/>
      <c r="EC6" s="1"/>
      <c r="ED6" s="1"/>
      <c r="EE6" s="1"/>
      <c r="EF6" s="1"/>
    </row>
    <row r="7" spans="1:136" ht="19.5" customHeight="1" x14ac:dyDescent="0.25">
      <c r="A7" s="544" t="s">
        <v>522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44" t="s">
        <v>550</v>
      </c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1"/>
      <c r="DY7" s="1"/>
      <c r="DZ7" s="1"/>
      <c r="EA7" s="1"/>
      <c r="EB7" s="1"/>
      <c r="EC7" s="1"/>
      <c r="ED7" s="1"/>
      <c r="EE7" s="1"/>
      <c r="EF7" s="1"/>
    </row>
    <row r="8" spans="1:136" ht="15.75" customHeight="1" x14ac:dyDescent="0.25">
      <c r="A8" s="544" t="s">
        <v>177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BY8" s="41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44" t="s">
        <v>177</v>
      </c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  <c r="DG8" s="544"/>
      <c r="DH8" s="544"/>
      <c r="DI8" s="544"/>
      <c r="DJ8" s="544"/>
      <c r="DK8" s="544"/>
      <c r="DL8" s="544"/>
      <c r="DM8" s="544"/>
      <c r="DN8" s="544"/>
      <c r="DO8" s="544"/>
      <c r="DP8" s="544"/>
      <c r="DQ8" s="544"/>
      <c r="DR8" s="544"/>
      <c r="DS8" s="544"/>
      <c r="DT8" s="544"/>
      <c r="DU8" s="544"/>
      <c r="DV8" s="544"/>
      <c r="DW8" s="544"/>
      <c r="DX8" s="1"/>
      <c r="DY8" s="1"/>
      <c r="DZ8" s="1"/>
      <c r="EA8" s="1"/>
      <c r="EB8" s="1"/>
      <c r="EC8" s="1"/>
      <c r="ED8" s="1"/>
      <c r="EE8" s="1"/>
      <c r="EF8" s="1"/>
    </row>
    <row r="9" spans="1:136" ht="15.75" customHeight="1" x14ac:dyDescent="0.25">
      <c r="A9" s="528" t="s">
        <v>131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01"/>
      <c r="BY9" s="746"/>
      <c r="BZ9" s="746"/>
      <c r="CA9" s="503"/>
      <c r="CB9" s="503"/>
      <c r="CC9" s="503"/>
      <c r="CD9" s="747"/>
      <c r="CE9" s="747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28" t="s">
        <v>131</v>
      </c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328"/>
      <c r="DY9" s="328"/>
      <c r="DZ9" s="328"/>
      <c r="EA9" s="328"/>
      <c r="EB9" s="328"/>
      <c r="EC9" s="328"/>
      <c r="ED9" s="328"/>
      <c r="EE9" s="328"/>
      <c r="EF9" s="501"/>
    </row>
    <row r="10" spans="1:136" ht="15.75" x14ac:dyDescent="0.25"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2"/>
    </row>
    <row r="11" spans="1:136" ht="13.5" thickBot="1" x14ac:dyDescent="0.25"/>
    <row r="12" spans="1:136" ht="40.5" customHeight="1" x14ac:dyDescent="0.2">
      <c r="A12" s="748" t="s">
        <v>132</v>
      </c>
      <c r="B12" s="749"/>
      <c r="C12" s="749"/>
      <c r="D12" s="749"/>
      <c r="E12" s="749"/>
      <c r="F12" s="749"/>
      <c r="G12" s="749"/>
      <c r="H12" s="749"/>
      <c r="I12" s="749"/>
      <c r="J12" s="749" t="s">
        <v>133</v>
      </c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  <c r="BI12" s="749"/>
      <c r="BJ12" s="749" t="s">
        <v>354</v>
      </c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 t="s">
        <v>355</v>
      </c>
      <c r="BV12" s="749"/>
      <c r="BW12" s="749"/>
      <c r="BX12" s="749"/>
      <c r="BY12" s="749"/>
      <c r="BZ12" s="749"/>
      <c r="CA12" s="749"/>
      <c r="CB12" s="749"/>
      <c r="CC12" s="749"/>
      <c r="CD12" s="749"/>
      <c r="CE12" s="749"/>
      <c r="CF12" s="749" t="s">
        <v>356</v>
      </c>
      <c r="CG12" s="749"/>
      <c r="CH12" s="749"/>
      <c r="CI12" s="749"/>
      <c r="CJ12" s="749"/>
      <c r="CK12" s="749"/>
      <c r="CL12" s="749"/>
      <c r="CM12" s="749"/>
      <c r="CN12" s="749"/>
      <c r="CO12" s="749"/>
      <c r="CP12" s="749"/>
      <c r="CQ12" s="749" t="s">
        <v>357</v>
      </c>
      <c r="CR12" s="749"/>
      <c r="CS12" s="749"/>
      <c r="CT12" s="749"/>
      <c r="CU12" s="749"/>
      <c r="CV12" s="749"/>
      <c r="CW12" s="749"/>
      <c r="CX12" s="749"/>
      <c r="CY12" s="749"/>
      <c r="CZ12" s="749"/>
      <c r="DA12" s="749"/>
      <c r="DB12" s="749" t="s">
        <v>358</v>
      </c>
      <c r="DC12" s="749"/>
      <c r="DD12" s="749"/>
      <c r="DE12" s="749"/>
      <c r="DF12" s="749"/>
      <c r="DG12" s="749"/>
      <c r="DH12" s="749"/>
      <c r="DI12" s="749"/>
      <c r="DJ12" s="749"/>
      <c r="DK12" s="749"/>
      <c r="DL12" s="749"/>
      <c r="DM12" s="750" t="s">
        <v>13</v>
      </c>
      <c r="DN12" s="750"/>
      <c r="DO12" s="750"/>
      <c r="DP12" s="750"/>
      <c r="DQ12" s="750"/>
      <c r="DR12" s="750"/>
      <c r="DS12" s="750"/>
      <c r="DT12" s="750"/>
      <c r="DU12" s="750"/>
      <c r="DV12" s="750"/>
      <c r="DW12" s="751"/>
    </row>
    <row r="13" spans="1:136" s="37" customFormat="1" ht="24.95" customHeight="1" x14ac:dyDescent="0.25">
      <c r="A13" s="742" t="s">
        <v>15</v>
      </c>
      <c r="B13" s="743"/>
      <c r="C13" s="743"/>
      <c r="D13" s="743"/>
      <c r="E13" s="743"/>
      <c r="F13" s="743"/>
      <c r="G13" s="743"/>
      <c r="H13" s="743"/>
      <c r="I13" s="743"/>
      <c r="J13" s="744" t="s">
        <v>134</v>
      </c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4"/>
      <c r="BF13" s="744"/>
      <c r="BG13" s="744"/>
      <c r="BH13" s="744"/>
      <c r="BI13" s="744"/>
      <c r="BJ13" s="731">
        <f>'Приложение 1.1'!W17</f>
        <v>35.984000000000002</v>
      </c>
      <c r="BK13" s="732"/>
      <c r="BL13" s="732"/>
      <c r="BM13" s="732"/>
      <c r="BN13" s="732"/>
      <c r="BO13" s="732"/>
      <c r="BP13" s="732"/>
      <c r="BQ13" s="732"/>
      <c r="BR13" s="732"/>
      <c r="BS13" s="732"/>
      <c r="BT13" s="732"/>
      <c r="BU13" s="731">
        <f>'Приложение 1.1'!X17</f>
        <v>23.267999999999997</v>
      </c>
      <c r="BV13" s="732"/>
      <c r="BW13" s="732"/>
      <c r="BX13" s="732"/>
      <c r="BY13" s="732"/>
      <c r="BZ13" s="732"/>
      <c r="CA13" s="732"/>
      <c r="CB13" s="732"/>
      <c r="CC13" s="732"/>
      <c r="CD13" s="732"/>
      <c r="CE13" s="732"/>
      <c r="CF13" s="731">
        <f>'Приложение 1.1'!Y17</f>
        <v>31.299999999999997</v>
      </c>
      <c r="CG13" s="732"/>
      <c r="CH13" s="732"/>
      <c r="CI13" s="732"/>
      <c r="CJ13" s="732"/>
      <c r="CK13" s="732"/>
      <c r="CL13" s="732"/>
      <c r="CM13" s="732"/>
      <c r="CN13" s="732"/>
      <c r="CO13" s="732"/>
      <c r="CP13" s="732"/>
      <c r="CQ13" s="731">
        <f>'Приложение 1.1'!Z17</f>
        <v>34.21</v>
      </c>
      <c r="CR13" s="732"/>
      <c r="CS13" s="732"/>
      <c r="CT13" s="732"/>
      <c r="CU13" s="732"/>
      <c r="CV13" s="732"/>
      <c r="CW13" s="732"/>
      <c r="CX13" s="732"/>
      <c r="CY13" s="732"/>
      <c r="CZ13" s="732"/>
      <c r="DA13" s="732"/>
      <c r="DB13" s="731">
        <f>'Приложение 1.1'!AA17</f>
        <v>32.653999999999996</v>
      </c>
      <c r="DC13" s="732"/>
      <c r="DD13" s="732"/>
      <c r="DE13" s="732"/>
      <c r="DF13" s="732"/>
      <c r="DG13" s="732"/>
      <c r="DH13" s="732"/>
      <c r="DI13" s="732"/>
      <c r="DJ13" s="732"/>
      <c r="DK13" s="732"/>
      <c r="DL13" s="732"/>
      <c r="DM13" s="731">
        <f>BJ13+BU13+CF13+CQ13+DB13</f>
        <v>157.416</v>
      </c>
      <c r="DN13" s="732"/>
      <c r="DO13" s="732"/>
      <c r="DP13" s="732"/>
      <c r="DQ13" s="732"/>
      <c r="DR13" s="732"/>
      <c r="DS13" s="732"/>
      <c r="DT13" s="732"/>
      <c r="DU13" s="732"/>
      <c r="DV13" s="732"/>
      <c r="DW13" s="733"/>
      <c r="DX13" s="253"/>
    </row>
    <row r="14" spans="1:136" s="37" customFormat="1" ht="24.95" customHeight="1" x14ac:dyDescent="0.25">
      <c r="A14" s="742" t="s">
        <v>16</v>
      </c>
      <c r="B14" s="743"/>
      <c r="C14" s="743"/>
      <c r="D14" s="743"/>
      <c r="E14" s="743"/>
      <c r="F14" s="743"/>
      <c r="G14" s="743"/>
      <c r="H14" s="743"/>
      <c r="I14" s="743"/>
      <c r="J14" s="744" t="s">
        <v>135</v>
      </c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4"/>
      <c r="BI14" s="744"/>
      <c r="BJ14" s="731">
        <f>BJ15</f>
        <v>26.25791525423729</v>
      </c>
      <c r="BK14" s="731"/>
      <c r="BL14" s="731"/>
      <c r="BM14" s="731"/>
      <c r="BN14" s="731"/>
      <c r="BO14" s="731"/>
      <c r="BP14" s="731"/>
      <c r="BQ14" s="731"/>
      <c r="BR14" s="731"/>
      <c r="BS14" s="731"/>
      <c r="BT14" s="731"/>
      <c r="BU14" s="731">
        <f>BU15</f>
        <v>15.299453067796609</v>
      </c>
      <c r="BV14" s="732"/>
      <c r="BW14" s="732"/>
      <c r="BX14" s="732"/>
      <c r="BY14" s="732"/>
      <c r="BZ14" s="732"/>
      <c r="CA14" s="732"/>
      <c r="CB14" s="732"/>
      <c r="CC14" s="732"/>
      <c r="CD14" s="732"/>
      <c r="CE14" s="732"/>
      <c r="CF14" s="731">
        <f>CF15</f>
        <v>21.880853987813559</v>
      </c>
      <c r="CG14" s="732"/>
      <c r="CH14" s="732"/>
      <c r="CI14" s="732"/>
      <c r="CJ14" s="732"/>
      <c r="CK14" s="732"/>
      <c r="CL14" s="732"/>
      <c r="CM14" s="732"/>
      <c r="CN14" s="732"/>
      <c r="CO14" s="732"/>
      <c r="CP14" s="732"/>
      <c r="CQ14" s="731">
        <f>CQ15</f>
        <v>24.072926068009817</v>
      </c>
      <c r="CR14" s="732"/>
      <c r="CS14" s="732"/>
      <c r="CT14" s="732"/>
      <c r="CU14" s="732"/>
      <c r="CV14" s="732"/>
      <c r="CW14" s="732"/>
      <c r="CX14" s="732"/>
      <c r="CY14" s="732"/>
      <c r="CZ14" s="732"/>
      <c r="DA14" s="732"/>
      <c r="DB14" s="731">
        <f>DB15</f>
        <v>22.464084638225781</v>
      </c>
      <c r="DC14" s="732"/>
      <c r="DD14" s="732"/>
      <c r="DE14" s="732"/>
      <c r="DF14" s="732"/>
      <c r="DG14" s="732"/>
      <c r="DH14" s="732"/>
      <c r="DI14" s="732"/>
      <c r="DJ14" s="732"/>
      <c r="DK14" s="732"/>
      <c r="DL14" s="732"/>
      <c r="DM14" s="731">
        <f>DM15</f>
        <v>109.97523301608305</v>
      </c>
      <c r="DN14" s="732"/>
      <c r="DO14" s="732"/>
      <c r="DP14" s="732"/>
      <c r="DQ14" s="732"/>
      <c r="DR14" s="732"/>
      <c r="DS14" s="732"/>
      <c r="DT14" s="732"/>
      <c r="DU14" s="732"/>
      <c r="DV14" s="732"/>
      <c r="DW14" s="733"/>
      <c r="DX14" s="253"/>
    </row>
    <row r="15" spans="1:136" s="37" customFormat="1" ht="24.95" customHeight="1" x14ac:dyDescent="0.25">
      <c r="A15" s="734" t="s">
        <v>21</v>
      </c>
      <c r="B15" s="735"/>
      <c r="C15" s="735"/>
      <c r="D15" s="735"/>
      <c r="E15" s="735"/>
      <c r="F15" s="735"/>
      <c r="G15" s="735"/>
      <c r="H15" s="735"/>
      <c r="I15" s="735"/>
      <c r="J15" s="739" t="s">
        <v>136</v>
      </c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39"/>
      <c r="BA15" s="739"/>
      <c r="BB15" s="739"/>
      <c r="BC15" s="739"/>
      <c r="BD15" s="739"/>
      <c r="BE15" s="739"/>
      <c r="BF15" s="739"/>
      <c r="BG15" s="739"/>
      <c r="BH15" s="739"/>
      <c r="BI15" s="739"/>
      <c r="BJ15" s="644">
        <f>BJ13-BJ21-BJ25</f>
        <v>26.25791525423729</v>
      </c>
      <c r="BK15" s="693"/>
      <c r="BL15" s="693"/>
      <c r="BM15" s="693"/>
      <c r="BN15" s="693"/>
      <c r="BO15" s="693"/>
      <c r="BP15" s="693"/>
      <c r="BQ15" s="693"/>
      <c r="BR15" s="693"/>
      <c r="BS15" s="693"/>
      <c r="BT15" s="694"/>
      <c r="BU15" s="644">
        <f>BU13-BU21-BU25</f>
        <v>15.299453067796609</v>
      </c>
      <c r="BV15" s="693"/>
      <c r="BW15" s="693"/>
      <c r="BX15" s="693"/>
      <c r="BY15" s="693"/>
      <c r="BZ15" s="693"/>
      <c r="CA15" s="693"/>
      <c r="CB15" s="693"/>
      <c r="CC15" s="693"/>
      <c r="CD15" s="693"/>
      <c r="CE15" s="694"/>
      <c r="CF15" s="644">
        <f>CF13-CF21-CF25</f>
        <v>21.880853987813559</v>
      </c>
      <c r="CG15" s="693"/>
      <c r="CH15" s="693"/>
      <c r="CI15" s="693"/>
      <c r="CJ15" s="693"/>
      <c r="CK15" s="693"/>
      <c r="CL15" s="693"/>
      <c r="CM15" s="693"/>
      <c r="CN15" s="693"/>
      <c r="CO15" s="693"/>
      <c r="CP15" s="694"/>
      <c r="CQ15" s="644">
        <f>CQ13-CQ21-CQ25</f>
        <v>24.072926068009817</v>
      </c>
      <c r="CR15" s="693"/>
      <c r="CS15" s="693"/>
      <c r="CT15" s="693"/>
      <c r="CU15" s="693"/>
      <c r="CV15" s="693"/>
      <c r="CW15" s="693"/>
      <c r="CX15" s="693"/>
      <c r="CY15" s="693"/>
      <c r="CZ15" s="693"/>
      <c r="DA15" s="694"/>
      <c r="DB15" s="644">
        <f>DB13-DB21-DB25</f>
        <v>22.464084638225781</v>
      </c>
      <c r="DC15" s="693"/>
      <c r="DD15" s="693"/>
      <c r="DE15" s="693"/>
      <c r="DF15" s="693"/>
      <c r="DG15" s="693"/>
      <c r="DH15" s="693"/>
      <c r="DI15" s="693"/>
      <c r="DJ15" s="693"/>
      <c r="DK15" s="693"/>
      <c r="DL15" s="694"/>
      <c r="DM15" s="740">
        <f>SUM(BJ15:DL15)</f>
        <v>109.97523301608305</v>
      </c>
      <c r="DN15" s="740"/>
      <c r="DO15" s="740"/>
      <c r="DP15" s="740"/>
      <c r="DQ15" s="740"/>
      <c r="DR15" s="740"/>
      <c r="DS15" s="740"/>
      <c r="DT15" s="740"/>
      <c r="DU15" s="740"/>
      <c r="DV15" s="740"/>
      <c r="DW15" s="741"/>
    </row>
    <row r="16" spans="1:136" s="37" customFormat="1" ht="24.95" customHeight="1" x14ac:dyDescent="0.25">
      <c r="A16" s="734" t="s">
        <v>137</v>
      </c>
      <c r="B16" s="735"/>
      <c r="C16" s="735"/>
      <c r="D16" s="735"/>
      <c r="E16" s="735"/>
      <c r="F16" s="735"/>
      <c r="G16" s="735"/>
      <c r="H16" s="735"/>
      <c r="I16" s="735"/>
      <c r="J16" s="739" t="s">
        <v>138</v>
      </c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39"/>
      <c r="BA16" s="739"/>
      <c r="BB16" s="739"/>
      <c r="BC16" s="739"/>
      <c r="BD16" s="739"/>
      <c r="BE16" s="739"/>
      <c r="BF16" s="739"/>
      <c r="BG16" s="739"/>
      <c r="BH16" s="739"/>
      <c r="BI16" s="739"/>
      <c r="BJ16" s="737"/>
      <c r="BK16" s="737"/>
      <c r="BL16" s="737"/>
      <c r="BM16" s="737"/>
      <c r="BN16" s="737"/>
      <c r="BO16" s="737"/>
      <c r="BP16" s="737"/>
      <c r="BQ16" s="737"/>
      <c r="BR16" s="737"/>
      <c r="BS16" s="737"/>
      <c r="BT16" s="737"/>
      <c r="BU16" s="737"/>
      <c r="BV16" s="737"/>
      <c r="BW16" s="737"/>
      <c r="BX16" s="737"/>
      <c r="BY16" s="737"/>
      <c r="BZ16" s="737"/>
      <c r="CA16" s="737"/>
      <c r="CB16" s="737"/>
      <c r="CC16" s="737"/>
      <c r="CD16" s="737"/>
      <c r="CE16" s="737"/>
      <c r="CF16" s="737"/>
      <c r="CG16" s="737"/>
      <c r="CH16" s="737"/>
      <c r="CI16" s="737"/>
      <c r="CJ16" s="737"/>
      <c r="CK16" s="737"/>
      <c r="CL16" s="737"/>
      <c r="CM16" s="737"/>
      <c r="CN16" s="737"/>
      <c r="CO16" s="737"/>
      <c r="CP16" s="737"/>
      <c r="CQ16" s="737"/>
      <c r="CR16" s="737"/>
      <c r="CS16" s="737"/>
      <c r="CT16" s="737"/>
      <c r="CU16" s="737"/>
      <c r="CV16" s="737"/>
      <c r="CW16" s="737"/>
      <c r="CX16" s="737"/>
      <c r="CY16" s="737"/>
      <c r="CZ16" s="737"/>
      <c r="DA16" s="737"/>
      <c r="DB16" s="737"/>
      <c r="DC16" s="737"/>
      <c r="DD16" s="737"/>
      <c r="DE16" s="737"/>
      <c r="DF16" s="737"/>
      <c r="DG16" s="737"/>
      <c r="DH16" s="737"/>
      <c r="DI16" s="737"/>
      <c r="DJ16" s="737"/>
      <c r="DK16" s="737"/>
      <c r="DL16" s="737"/>
      <c r="DM16" s="737"/>
      <c r="DN16" s="737"/>
      <c r="DO16" s="737"/>
      <c r="DP16" s="737"/>
      <c r="DQ16" s="737"/>
      <c r="DR16" s="737"/>
      <c r="DS16" s="737"/>
      <c r="DT16" s="737"/>
      <c r="DU16" s="737"/>
      <c r="DV16" s="737"/>
      <c r="DW16" s="738"/>
    </row>
    <row r="17" spans="1:129" s="37" customFormat="1" ht="24.95" customHeight="1" x14ac:dyDescent="0.25">
      <c r="A17" s="734" t="s">
        <v>139</v>
      </c>
      <c r="B17" s="735"/>
      <c r="C17" s="735"/>
      <c r="D17" s="735"/>
      <c r="E17" s="735"/>
      <c r="F17" s="735"/>
      <c r="G17" s="735"/>
      <c r="H17" s="735"/>
      <c r="I17" s="735"/>
      <c r="J17" s="736" t="s">
        <v>140</v>
      </c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/>
      <c r="BF17" s="736"/>
      <c r="BG17" s="736"/>
      <c r="BH17" s="736"/>
      <c r="BI17" s="736"/>
      <c r="BJ17" s="737"/>
      <c r="BK17" s="737"/>
      <c r="BL17" s="737"/>
      <c r="BM17" s="737"/>
      <c r="BN17" s="737"/>
      <c r="BO17" s="737"/>
      <c r="BP17" s="737"/>
      <c r="BQ17" s="737"/>
      <c r="BR17" s="737"/>
      <c r="BS17" s="737"/>
      <c r="BT17" s="737"/>
      <c r="BU17" s="737"/>
      <c r="BV17" s="737"/>
      <c r="BW17" s="737"/>
      <c r="BX17" s="737"/>
      <c r="BY17" s="737"/>
      <c r="BZ17" s="737"/>
      <c r="CA17" s="737"/>
      <c r="CB17" s="737"/>
      <c r="CC17" s="737"/>
      <c r="CD17" s="737"/>
      <c r="CE17" s="737"/>
      <c r="CF17" s="737"/>
      <c r="CG17" s="737"/>
      <c r="CH17" s="737"/>
      <c r="CI17" s="737"/>
      <c r="CJ17" s="737"/>
      <c r="CK17" s="737"/>
      <c r="CL17" s="737"/>
      <c r="CM17" s="737"/>
      <c r="CN17" s="737"/>
      <c r="CO17" s="737"/>
      <c r="CP17" s="737"/>
      <c r="CQ17" s="737"/>
      <c r="CR17" s="737"/>
      <c r="CS17" s="737"/>
      <c r="CT17" s="737"/>
      <c r="CU17" s="737"/>
      <c r="CV17" s="737"/>
      <c r="CW17" s="737"/>
      <c r="CX17" s="737"/>
      <c r="CY17" s="737"/>
      <c r="CZ17" s="737"/>
      <c r="DA17" s="737"/>
      <c r="DB17" s="737"/>
      <c r="DC17" s="737"/>
      <c r="DD17" s="737"/>
      <c r="DE17" s="737"/>
      <c r="DF17" s="737"/>
      <c r="DG17" s="737"/>
      <c r="DH17" s="737"/>
      <c r="DI17" s="737"/>
      <c r="DJ17" s="737"/>
      <c r="DK17" s="737"/>
      <c r="DL17" s="737"/>
      <c r="DM17" s="737"/>
      <c r="DN17" s="737"/>
      <c r="DO17" s="737"/>
      <c r="DP17" s="737"/>
      <c r="DQ17" s="737"/>
      <c r="DR17" s="737"/>
      <c r="DS17" s="737"/>
      <c r="DT17" s="737"/>
      <c r="DU17" s="737"/>
      <c r="DV17" s="737"/>
      <c r="DW17" s="738"/>
    </row>
    <row r="18" spans="1:129" s="37" customFormat="1" ht="24.95" customHeight="1" x14ac:dyDescent="0.25">
      <c r="A18" s="734" t="s">
        <v>141</v>
      </c>
      <c r="B18" s="735"/>
      <c r="C18" s="735"/>
      <c r="D18" s="735"/>
      <c r="E18" s="735"/>
      <c r="F18" s="735"/>
      <c r="G18" s="735"/>
      <c r="H18" s="735"/>
      <c r="I18" s="735"/>
      <c r="J18" s="739" t="s">
        <v>142</v>
      </c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39"/>
      <c r="BH18" s="739"/>
      <c r="BI18" s="739"/>
      <c r="BJ18" s="737"/>
      <c r="BK18" s="737"/>
      <c r="BL18" s="737"/>
      <c r="BM18" s="737"/>
      <c r="BN18" s="737"/>
      <c r="BO18" s="737"/>
      <c r="BP18" s="737"/>
      <c r="BQ18" s="737"/>
      <c r="BR18" s="737"/>
      <c r="BS18" s="737"/>
      <c r="BT18" s="737"/>
      <c r="BU18" s="737"/>
      <c r="BV18" s="737"/>
      <c r="BW18" s="737"/>
      <c r="BX18" s="737"/>
      <c r="BY18" s="737"/>
      <c r="BZ18" s="737"/>
      <c r="CA18" s="737"/>
      <c r="CB18" s="737"/>
      <c r="CC18" s="737"/>
      <c r="CD18" s="737"/>
      <c r="CE18" s="737"/>
      <c r="CF18" s="737"/>
      <c r="CG18" s="737"/>
      <c r="CH18" s="737"/>
      <c r="CI18" s="737"/>
      <c r="CJ18" s="737"/>
      <c r="CK18" s="737"/>
      <c r="CL18" s="737"/>
      <c r="CM18" s="737"/>
      <c r="CN18" s="737"/>
      <c r="CO18" s="737"/>
      <c r="CP18" s="737"/>
      <c r="CQ18" s="737"/>
      <c r="CR18" s="737"/>
      <c r="CS18" s="737"/>
      <c r="CT18" s="737"/>
      <c r="CU18" s="737"/>
      <c r="CV18" s="737"/>
      <c r="CW18" s="737"/>
      <c r="CX18" s="737"/>
      <c r="CY18" s="737"/>
      <c r="CZ18" s="737"/>
      <c r="DA18" s="737"/>
      <c r="DB18" s="737"/>
      <c r="DC18" s="737"/>
      <c r="DD18" s="737"/>
      <c r="DE18" s="737"/>
      <c r="DF18" s="737"/>
      <c r="DG18" s="737"/>
      <c r="DH18" s="737"/>
      <c r="DI18" s="737"/>
      <c r="DJ18" s="737"/>
      <c r="DK18" s="737"/>
      <c r="DL18" s="737"/>
      <c r="DM18" s="737"/>
      <c r="DN18" s="737"/>
      <c r="DO18" s="737"/>
      <c r="DP18" s="737"/>
      <c r="DQ18" s="737"/>
      <c r="DR18" s="737"/>
      <c r="DS18" s="737"/>
      <c r="DT18" s="737"/>
      <c r="DU18" s="737"/>
      <c r="DV18" s="737"/>
      <c r="DW18" s="738"/>
    </row>
    <row r="19" spans="1:129" s="37" customFormat="1" ht="24.95" customHeight="1" x14ac:dyDescent="0.25">
      <c r="A19" s="734" t="s">
        <v>143</v>
      </c>
      <c r="B19" s="735"/>
      <c r="C19" s="735"/>
      <c r="D19" s="735"/>
      <c r="E19" s="735"/>
      <c r="F19" s="735"/>
      <c r="G19" s="735"/>
      <c r="H19" s="735"/>
      <c r="I19" s="735"/>
      <c r="J19" s="739" t="s">
        <v>144</v>
      </c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9"/>
      <c r="BF19" s="739"/>
      <c r="BG19" s="739"/>
      <c r="BH19" s="739"/>
      <c r="BI19" s="739"/>
      <c r="BJ19" s="737"/>
      <c r="BK19" s="737"/>
      <c r="BL19" s="737"/>
      <c r="BM19" s="737"/>
      <c r="BN19" s="737"/>
      <c r="BO19" s="737"/>
      <c r="BP19" s="737"/>
      <c r="BQ19" s="737"/>
      <c r="BR19" s="737"/>
      <c r="BS19" s="737"/>
      <c r="BT19" s="737"/>
      <c r="BU19" s="737"/>
      <c r="BV19" s="737"/>
      <c r="BW19" s="737"/>
      <c r="BX19" s="737"/>
      <c r="BY19" s="737"/>
      <c r="BZ19" s="737"/>
      <c r="CA19" s="737"/>
      <c r="CB19" s="737"/>
      <c r="CC19" s="737"/>
      <c r="CD19" s="737"/>
      <c r="CE19" s="737"/>
      <c r="CF19" s="737"/>
      <c r="CG19" s="737"/>
      <c r="CH19" s="737"/>
      <c r="CI19" s="737"/>
      <c r="CJ19" s="737"/>
      <c r="CK19" s="737"/>
      <c r="CL19" s="737"/>
      <c r="CM19" s="737"/>
      <c r="CN19" s="737"/>
      <c r="CO19" s="737"/>
      <c r="CP19" s="737"/>
      <c r="CQ19" s="737"/>
      <c r="CR19" s="737"/>
      <c r="CS19" s="737"/>
      <c r="CT19" s="737"/>
      <c r="CU19" s="737"/>
      <c r="CV19" s="737"/>
      <c r="CW19" s="737"/>
      <c r="CX19" s="737"/>
      <c r="CY19" s="737"/>
      <c r="CZ19" s="737"/>
      <c r="DA19" s="737"/>
      <c r="DB19" s="737"/>
      <c r="DC19" s="737"/>
      <c r="DD19" s="737"/>
      <c r="DE19" s="737"/>
      <c r="DF19" s="737"/>
      <c r="DG19" s="737"/>
      <c r="DH19" s="737"/>
      <c r="DI19" s="737"/>
      <c r="DJ19" s="737"/>
      <c r="DK19" s="737"/>
      <c r="DL19" s="737"/>
      <c r="DM19" s="737"/>
      <c r="DN19" s="737"/>
      <c r="DO19" s="737"/>
      <c r="DP19" s="737"/>
      <c r="DQ19" s="737"/>
      <c r="DR19" s="737"/>
      <c r="DS19" s="737"/>
      <c r="DT19" s="737"/>
      <c r="DU19" s="737"/>
      <c r="DV19" s="737"/>
      <c r="DW19" s="738"/>
    </row>
    <row r="20" spans="1:129" s="37" customFormat="1" ht="24.95" customHeight="1" x14ac:dyDescent="0.25">
      <c r="A20" s="734" t="s">
        <v>145</v>
      </c>
      <c r="B20" s="735"/>
      <c r="C20" s="735"/>
      <c r="D20" s="735"/>
      <c r="E20" s="735"/>
      <c r="F20" s="735"/>
      <c r="G20" s="735"/>
      <c r="H20" s="735"/>
      <c r="I20" s="735"/>
      <c r="J20" s="739" t="s">
        <v>146</v>
      </c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39"/>
      <c r="BJ20" s="737"/>
      <c r="BK20" s="737"/>
      <c r="BL20" s="737"/>
      <c r="BM20" s="737"/>
      <c r="BN20" s="737"/>
      <c r="BO20" s="737"/>
      <c r="BP20" s="737"/>
      <c r="BQ20" s="737"/>
      <c r="BR20" s="737"/>
      <c r="BS20" s="737"/>
      <c r="BT20" s="737"/>
      <c r="BU20" s="737"/>
      <c r="BV20" s="737"/>
      <c r="BW20" s="737"/>
      <c r="BX20" s="737"/>
      <c r="BY20" s="737"/>
      <c r="BZ20" s="737"/>
      <c r="CA20" s="737"/>
      <c r="CB20" s="737"/>
      <c r="CC20" s="737"/>
      <c r="CD20" s="737"/>
      <c r="CE20" s="737"/>
      <c r="CF20" s="737"/>
      <c r="CG20" s="737"/>
      <c r="CH20" s="737"/>
      <c r="CI20" s="737"/>
      <c r="CJ20" s="737"/>
      <c r="CK20" s="737"/>
      <c r="CL20" s="737"/>
      <c r="CM20" s="737"/>
      <c r="CN20" s="737"/>
      <c r="CO20" s="737"/>
      <c r="CP20" s="737"/>
      <c r="CQ20" s="737"/>
      <c r="CR20" s="737"/>
      <c r="CS20" s="737"/>
      <c r="CT20" s="737"/>
      <c r="CU20" s="737"/>
      <c r="CV20" s="737"/>
      <c r="CW20" s="737"/>
      <c r="CX20" s="737"/>
      <c r="CY20" s="737"/>
      <c r="CZ20" s="737"/>
      <c r="DA20" s="737"/>
      <c r="DB20" s="737"/>
      <c r="DC20" s="737"/>
      <c r="DD20" s="737"/>
      <c r="DE20" s="737"/>
      <c r="DF20" s="737"/>
      <c r="DG20" s="737"/>
      <c r="DH20" s="737"/>
      <c r="DI20" s="737"/>
      <c r="DJ20" s="737"/>
      <c r="DK20" s="737"/>
      <c r="DL20" s="737"/>
      <c r="DM20" s="737"/>
      <c r="DN20" s="737"/>
      <c r="DO20" s="737"/>
      <c r="DP20" s="737"/>
      <c r="DQ20" s="737"/>
      <c r="DR20" s="737"/>
      <c r="DS20" s="737"/>
      <c r="DT20" s="737"/>
      <c r="DU20" s="737"/>
      <c r="DV20" s="737"/>
      <c r="DW20" s="738"/>
      <c r="DY20" s="253"/>
    </row>
    <row r="21" spans="1:129" s="37" customFormat="1" ht="24.95" customHeight="1" x14ac:dyDescent="0.25">
      <c r="A21" s="742" t="s">
        <v>17</v>
      </c>
      <c r="B21" s="743"/>
      <c r="C21" s="743"/>
      <c r="D21" s="743"/>
      <c r="E21" s="743"/>
      <c r="F21" s="743"/>
      <c r="G21" s="743"/>
      <c r="H21" s="743"/>
      <c r="I21" s="743"/>
      <c r="J21" s="744" t="s">
        <v>147</v>
      </c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744"/>
      <c r="AP21" s="744"/>
      <c r="AQ21" s="744"/>
      <c r="AR21" s="744"/>
      <c r="AS21" s="744"/>
      <c r="AT21" s="744"/>
      <c r="AU21" s="744"/>
      <c r="AV21" s="744"/>
      <c r="AW21" s="744"/>
      <c r="AX21" s="744"/>
      <c r="AY21" s="744"/>
      <c r="AZ21" s="744"/>
      <c r="BA21" s="744"/>
      <c r="BB21" s="744"/>
      <c r="BC21" s="744"/>
      <c r="BD21" s="744"/>
      <c r="BE21" s="744"/>
      <c r="BF21" s="744"/>
      <c r="BG21" s="744"/>
      <c r="BH21" s="744"/>
      <c r="BI21" s="744"/>
      <c r="BJ21" s="731">
        <f>BJ22+BJ23+BJ24</f>
        <v>4.2370000000000001</v>
      </c>
      <c r="BK21" s="731"/>
      <c r="BL21" s="731"/>
      <c r="BM21" s="731"/>
      <c r="BN21" s="731"/>
      <c r="BO21" s="731"/>
      <c r="BP21" s="731"/>
      <c r="BQ21" s="731"/>
      <c r="BR21" s="731"/>
      <c r="BS21" s="731"/>
      <c r="BT21" s="731"/>
      <c r="BU21" s="731">
        <f>BU22+BU23+BU24</f>
        <v>4.4191909999999996</v>
      </c>
      <c r="BV21" s="731"/>
      <c r="BW21" s="731"/>
      <c r="BX21" s="731"/>
      <c r="BY21" s="731"/>
      <c r="BZ21" s="731"/>
      <c r="CA21" s="731"/>
      <c r="CB21" s="731"/>
      <c r="CC21" s="731"/>
      <c r="CD21" s="731"/>
      <c r="CE21" s="731"/>
      <c r="CF21" s="731">
        <f>CF22+CF23+CF24</f>
        <v>4.6445697409999998</v>
      </c>
      <c r="CG21" s="731"/>
      <c r="CH21" s="731"/>
      <c r="CI21" s="731"/>
      <c r="CJ21" s="731"/>
      <c r="CK21" s="731"/>
      <c r="CL21" s="731"/>
      <c r="CM21" s="731"/>
      <c r="CN21" s="731"/>
      <c r="CO21" s="731"/>
      <c r="CP21" s="731"/>
      <c r="CQ21" s="731">
        <f>CQ22+CQ23+CQ24</f>
        <v>4.9185993557189995</v>
      </c>
      <c r="CR21" s="731"/>
      <c r="CS21" s="731"/>
      <c r="CT21" s="731"/>
      <c r="CU21" s="731"/>
      <c r="CV21" s="731"/>
      <c r="CW21" s="731"/>
      <c r="CX21" s="731"/>
      <c r="CY21" s="731"/>
      <c r="CZ21" s="731"/>
      <c r="DA21" s="731"/>
      <c r="DB21" s="731">
        <f>DB22+DB23+DB24</f>
        <v>5.2087967177064201</v>
      </c>
      <c r="DC21" s="731"/>
      <c r="DD21" s="731"/>
      <c r="DE21" s="731"/>
      <c r="DF21" s="731"/>
      <c r="DG21" s="731"/>
      <c r="DH21" s="731"/>
      <c r="DI21" s="731"/>
      <c r="DJ21" s="731"/>
      <c r="DK21" s="731"/>
      <c r="DL21" s="731"/>
      <c r="DM21" s="731">
        <f>DM22+DM23+DM24</f>
        <v>23.428156814425421</v>
      </c>
      <c r="DN21" s="731"/>
      <c r="DO21" s="731"/>
      <c r="DP21" s="731"/>
      <c r="DQ21" s="731"/>
      <c r="DR21" s="731"/>
      <c r="DS21" s="731"/>
      <c r="DT21" s="731"/>
      <c r="DU21" s="731"/>
      <c r="DV21" s="731"/>
      <c r="DW21" s="752"/>
    </row>
    <row r="22" spans="1:129" s="37" customFormat="1" ht="24.95" customHeight="1" x14ac:dyDescent="0.25">
      <c r="A22" s="734" t="s">
        <v>148</v>
      </c>
      <c r="B22" s="735"/>
      <c r="C22" s="735"/>
      <c r="D22" s="735"/>
      <c r="E22" s="735"/>
      <c r="F22" s="735"/>
      <c r="G22" s="735"/>
      <c r="H22" s="735"/>
      <c r="I22" s="735"/>
      <c r="J22" s="739" t="s">
        <v>149</v>
      </c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39"/>
      <c r="BH22" s="739"/>
      <c r="BI22" s="739"/>
      <c r="BJ22" s="644">
        <v>4.2370000000000001</v>
      </c>
      <c r="BK22" s="693"/>
      <c r="BL22" s="693"/>
      <c r="BM22" s="693"/>
      <c r="BN22" s="693"/>
      <c r="BO22" s="693"/>
      <c r="BP22" s="693"/>
      <c r="BQ22" s="693"/>
      <c r="BR22" s="693"/>
      <c r="BS22" s="693"/>
      <c r="BT22" s="694"/>
      <c r="BU22" s="644">
        <f>BJ22*1.043</f>
        <v>4.4191909999999996</v>
      </c>
      <c r="BV22" s="693"/>
      <c r="BW22" s="693"/>
      <c r="BX22" s="693"/>
      <c r="BY22" s="693"/>
      <c r="BZ22" s="693"/>
      <c r="CA22" s="693"/>
      <c r="CB22" s="693"/>
      <c r="CC22" s="693"/>
      <c r="CD22" s="693"/>
      <c r="CE22" s="694"/>
      <c r="CF22" s="644">
        <f>BU22*1.051</f>
        <v>4.6445697409999998</v>
      </c>
      <c r="CG22" s="693"/>
      <c r="CH22" s="693"/>
      <c r="CI22" s="693"/>
      <c r="CJ22" s="693"/>
      <c r="CK22" s="693"/>
      <c r="CL22" s="693"/>
      <c r="CM22" s="693"/>
      <c r="CN22" s="693"/>
      <c r="CO22" s="693"/>
      <c r="CP22" s="694"/>
      <c r="CQ22" s="644">
        <f>CF22*1.059</f>
        <v>4.9185993557189995</v>
      </c>
      <c r="CR22" s="693"/>
      <c r="CS22" s="693"/>
      <c r="CT22" s="693"/>
      <c r="CU22" s="693"/>
      <c r="CV22" s="693"/>
      <c r="CW22" s="693"/>
      <c r="CX22" s="693"/>
      <c r="CY22" s="693"/>
      <c r="CZ22" s="693"/>
      <c r="DA22" s="694"/>
      <c r="DB22" s="644">
        <f>CQ22*1.059</f>
        <v>5.2087967177064201</v>
      </c>
      <c r="DC22" s="693"/>
      <c r="DD22" s="693"/>
      <c r="DE22" s="693"/>
      <c r="DF22" s="693"/>
      <c r="DG22" s="693"/>
      <c r="DH22" s="693"/>
      <c r="DI22" s="693"/>
      <c r="DJ22" s="693"/>
      <c r="DK22" s="693"/>
      <c r="DL22" s="694"/>
      <c r="DM22" s="644">
        <f>SUM(BJ22:DL22)</f>
        <v>23.428156814425421</v>
      </c>
      <c r="DN22" s="693"/>
      <c r="DO22" s="693"/>
      <c r="DP22" s="693"/>
      <c r="DQ22" s="693"/>
      <c r="DR22" s="693"/>
      <c r="DS22" s="693"/>
      <c r="DT22" s="693"/>
      <c r="DU22" s="693"/>
      <c r="DV22" s="693"/>
      <c r="DW22" s="695"/>
    </row>
    <row r="23" spans="1:129" s="37" customFormat="1" ht="24.95" customHeight="1" x14ac:dyDescent="0.25">
      <c r="A23" s="734" t="s">
        <v>150</v>
      </c>
      <c r="B23" s="735"/>
      <c r="C23" s="735"/>
      <c r="D23" s="735"/>
      <c r="E23" s="735"/>
      <c r="F23" s="735"/>
      <c r="G23" s="735"/>
      <c r="H23" s="735"/>
      <c r="I23" s="735"/>
      <c r="J23" s="739" t="s">
        <v>151</v>
      </c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39"/>
      <c r="BJ23" s="740"/>
      <c r="BK23" s="740"/>
      <c r="BL23" s="740"/>
      <c r="BM23" s="740"/>
      <c r="BN23" s="740"/>
      <c r="BO23" s="740"/>
      <c r="BP23" s="740"/>
      <c r="BQ23" s="740"/>
      <c r="BR23" s="740"/>
      <c r="BS23" s="740"/>
      <c r="BT23" s="740"/>
      <c r="BU23" s="737"/>
      <c r="BV23" s="737"/>
      <c r="BW23" s="737"/>
      <c r="BX23" s="737"/>
      <c r="BY23" s="737"/>
      <c r="BZ23" s="737"/>
      <c r="CA23" s="737"/>
      <c r="CB23" s="737"/>
      <c r="CC23" s="737"/>
      <c r="CD23" s="737"/>
      <c r="CE23" s="737"/>
      <c r="CF23" s="737"/>
      <c r="CG23" s="737"/>
      <c r="CH23" s="737"/>
      <c r="CI23" s="737"/>
      <c r="CJ23" s="737"/>
      <c r="CK23" s="737"/>
      <c r="CL23" s="737"/>
      <c r="CM23" s="737"/>
      <c r="CN23" s="737"/>
      <c r="CO23" s="737"/>
      <c r="CP23" s="737"/>
      <c r="CQ23" s="737"/>
      <c r="CR23" s="737"/>
      <c r="CS23" s="737"/>
      <c r="CT23" s="737"/>
      <c r="CU23" s="737"/>
      <c r="CV23" s="737"/>
      <c r="CW23" s="737"/>
      <c r="CX23" s="737"/>
      <c r="CY23" s="737"/>
      <c r="CZ23" s="737"/>
      <c r="DA23" s="737"/>
      <c r="DB23" s="737"/>
      <c r="DC23" s="737"/>
      <c r="DD23" s="737"/>
      <c r="DE23" s="737"/>
      <c r="DF23" s="737"/>
      <c r="DG23" s="737"/>
      <c r="DH23" s="737"/>
      <c r="DI23" s="737"/>
      <c r="DJ23" s="737"/>
      <c r="DK23" s="737"/>
      <c r="DL23" s="737"/>
      <c r="DM23" s="737"/>
      <c r="DN23" s="737"/>
      <c r="DO23" s="737"/>
      <c r="DP23" s="737"/>
      <c r="DQ23" s="737"/>
      <c r="DR23" s="737"/>
      <c r="DS23" s="737"/>
      <c r="DT23" s="737"/>
      <c r="DU23" s="737"/>
      <c r="DV23" s="737"/>
      <c r="DW23" s="738"/>
    </row>
    <row r="24" spans="1:129" s="37" customFormat="1" ht="24.95" customHeight="1" x14ac:dyDescent="0.25">
      <c r="A24" s="734" t="s">
        <v>152</v>
      </c>
      <c r="B24" s="735"/>
      <c r="C24" s="735"/>
      <c r="D24" s="735"/>
      <c r="E24" s="735"/>
      <c r="F24" s="735"/>
      <c r="G24" s="735"/>
      <c r="H24" s="735"/>
      <c r="I24" s="735"/>
      <c r="J24" s="739" t="s">
        <v>153</v>
      </c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39"/>
      <c r="BH24" s="739"/>
      <c r="BI24" s="739"/>
      <c r="BJ24" s="740"/>
      <c r="BK24" s="740"/>
      <c r="BL24" s="740"/>
      <c r="BM24" s="740"/>
      <c r="BN24" s="740"/>
      <c r="BO24" s="740"/>
      <c r="BP24" s="740"/>
      <c r="BQ24" s="740"/>
      <c r="BR24" s="740"/>
      <c r="BS24" s="740"/>
      <c r="BT24" s="740"/>
      <c r="BU24" s="737"/>
      <c r="BV24" s="737"/>
      <c r="BW24" s="737"/>
      <c r="BX24" s="737"/>
      <c r="BY24" s="737"/>
      <c r="BZ24" s="737"/>
      <c r="CA24" s="737"/>
      <c r="CB24" s="737"/>
      <c r="CC24" s="737"/>
      <c r="CD24" s="737"/>
      <c r="CE24" s="737"/>
      <c r="CF24" s="737"/>
      <c r="CG24" s="737"/>
      <c r="CH24" s="737"/>
      <c r="CI24" s="737"/>
      <c r="CJ24" s="737"/>
      <c r="CK24" s="737"/>
      <c r="CL24" s="737"/>
      <c r="CM24" s="737"/>
      <c r="CN24" s="737"/>
      <c r="CO24" s="737"/>
      <c r="CP24" s="737"/>
      <c r="CQ24" s="737"/>
      <c r="CR24" s="737"/>
      <c r="CS24" s="737"/>
      <c r="CT24" s="737"/>
      <c r="CU24" s="737"/>
      <c r="CV24" s="737"/>
      <c r="CW24" s="737"/>
      <c r="CX24" s="737"/>
      <c r="CY24" s="737"/>
      <c r="CZ24" s="737"/>
      <c r="DA24" s="737"/>
      <c r="DB24" s="737"/>
      <c r="DC24" s="737"/>
      <c r="DD24" s="737"/>
      <c r="DE24" s="737"/>
      <c r="DF24" s="737"/>
      <c r="DG24" s="737"/>
      <c r="DH24" s="737"/>
      <c r="DI24" s="737"/>
      <c r="DJ24" s="737"/>
      <c r="DK24" s="737"/>
      <c r="DL24" s="737"/>
      <c r="DM24" s="737"/>
      <c r="DN24" s="737"/>
      <c r="DO24" s="737"/>
      <c r="DP24" s="737"/>
      <c r="DQ24" s="737"/>
      <c r="DR24" s="737"/>
      <c r="DS24" s="737"/>
      <c r="DT24" s="737"/>
      <c r="DU24" s="737"/>
      <c r="DV24" s="737"/>
      <c r="DW24" s="738"/>
    </row>
    <row r="25" spans="1:129" s="37" customFormat="1" ht="24.95" customHeight="1" x14ac:dyDescent="0.25">
      <c r="A25" s="753" t="s">
        <v>18</v>
      </c>
      <c r="B25" s="754"/>
      <c r="C25" s="754"/>
      <c r="D25" s="754"/>
      <c r="E25" s="754"/>
      <c r="F25" s="754"/>
      <c r="G25" s="754"/>
      <c r="H25" s="754"/>
      <c r="I25" s="754"/>
      <c r="J25" s="755" t="s">
        <v>154</v>
      </c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  <c r="AB25" s="755"/>
      <c r="AC25" s="755"/>
      <c r="AD25" s="755"/>
      <c r="AE25" s="755"/>
      <c r="AF25" s="755"/>
      <c r="AG25" s="755"/>
      <c r="AH25" s="755"/>
      <c r="AI25" s="755"/>
      <c r="AJ25" s="755"/>
      <c r="AK25" s="755"/>
      <c r="AL25" s="755"/>
      <c r="AM25" s="755"/>
      <c r="AN25" s="755"/>
      <c r="AO25" s="755"/>
      <c r="AP25" s="755"/>
      <c r="AQ25" s="755"/>
      <c r="AR25" s="755"/>
      <c r="AS25" s="755"/>
      <c r="AT25" s="755"/>
      <c r="AU25" s="755"/>
      <c r="AV25" s="755"/>
      <c r="AW25" s="755"/>
      <c r="AX25" s="755"/>
      <c r="AY25" s="755"/>
      <c r="AZ25" s="755"/>
      <c r="BA25" s="755"/>
      <c r="BB25" s="755"/>
      <c r="BC25" s="755"/>
      <c r="BD25" s="755"/>
      <c r="BE25" s="755"/>
      <c r="BF25" s="755"/>
      <c r="BG25" s="755"/>
      <c r="BH25" s="755"/>
      <c r="BI25" s="755"/>
      <c r="BJ25" s="756">
        <f>'Приложение 1.1'!W17-'Приложение 1.1'!W17/1.18</f>
        <v>5.4890847457627103</v>
      </c>
      <c r="BK25" s="756"/>
      <c r="BL25" s="756"/>
      <c r="BM25" s="756"/>
      <c r="BN25" s="756"/>
      <c r="BO25" s="756"/>
      <c r="BP25" s="756"/>
      <c r="BQ25" s="756"/>
      <c r="BR25" s="756"/>
      <c r="BS25" s="756"/>
      <c r="BT25" s="756"/>
      <c r="BU25" s="756">
        <f>'Приложение 1.1'!X17-'Приложение 1.1'!X17/1.18</f>
        <v>3.5493559322033867</v>
      </c>
      <c r="BV25" s="756"/>
      <c r="BW25" s="756"/>
      <c r="BX25" s="756"/>
      <c r="BY25" s="756"/>
      <c r="BZ25" s="756"/>
      <c r="CA25" s="756"/>
      <c r="CB25" s="756"/>
      <c r="CC25" s="756"/>
      <c r="CD25" s="756"/>
      <c r="CE25" s="756"/>
      <c r="CF25" s="756">
        <f>'Приложение 1.1'!Y17-'Приложение 1.1'!Y17/1.18</f>
        <v>4.7745762711864401</v>
      </c>
      <c r="CG25" s="756"/>
      <c r="CH25" s="756"/>
      <c r="CI25" s="756"/>
      <c r="CJ25" s="756"/>
      <c r="CK25" s="756"/>
      <c r="CL25" s="756"/>
      <c r="CM25" s="756"/>
      <c r="CN25" s="756"/>
      <c r="CO25" s="756"/>
      <c r="CP25" s="756"/>
      <c r="CQ25" s="756">
        <f>'Приложение 1.1'!Z17-'Приложение 1.1'!Z17/1.18</f>
        <v>5.2184745762711842</v>
      </c>
      <c r="CR25" s="756"/>
      <c r="CS25" s="756"/>
      <c r="CT25" s="756"/>
      <c r="CU25" s="756"/>
      <c r="CV25" s="756"/>
      <c r="CW25" s="756"/>
      <c r="CX25" s="756"/>
      <c r="CY25" s="756"/>
      <c r="CZ25" s="756"/>
      <c r="DA25" s="756"/>
      <c r="DB25" s="756">
        <f>'Приложение 1.1'!AA17-'Приложение 1.1'!AA17/1.18</f>
        <v>4.981118644067795</v>
      </c>
      <c r="DC25" s="756"/>
      <c r="DD25" s="756"/>
      <c r="DE25" s="756"/>
      <c r="DF25" s="756"/>
      <c r="DG25" s="756"/>
      <c r="DH25" s="756"/>
      <c r="DI25" s="756"/>
      <c r="DJ25" s="756"/>
      <c r="DK25" s="756"/>
      <c r="DL25" s="756"/>
      <c r="DM25" s="756">
        <f>BJ25+BU25+CF25+CQ25+DB25</f>
        <v>24.012610169491516</v>
      </c>
      <c r="DN25" s="757"/>
      <c r="DO25" s="757"/>
      <c r="DP25" s="757"/>
      <c r="DQ25" s="757"/>
      <c r="DR25" s="757"/>
      <c r="DS25" s="757"/>
      <c r="DT25" s="757"/>
      <c r="DU25" s="757"/>
      <c r="DV25" s="757"/>
      <c r="DW25" s="758"/>
    </row>
    <row r="26" spans="1:129" s="37" customFormat="1" ht="24.95" customHeight="1" x14ac:dyDescent="0.25">
      <c r="A26" s="734" t="s">
        <v>19</v>
      </c>
      <c r="B26" s="735"/>
      <c r="C26" s="735"/>
      <c r="D26" s="735"/>
      <c r="E26" s="735"/>
      <c r="F26" s="735"/>
      <c r="G26" s="735"/>
      <c r="H26" s="735"/>
      <c r="I26" s="735"/>
      <c r="J26" s="739" t="s">
        <v>155</v>
      </c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739"/>
      <c r="AT26" s="739"/>
      <c r="AU26" s="739"/>
      <c r="AV26" s="739"/>
      <c r="AW26" s="739"/>
      <c r="AX26" s="739"/>
      <c r="AY26" s="739"/>
      <c r="AZ26" s="739"/>
      <c r="BA26" s="739"/>
      <c r="BB26" s="739"/>
      <c r="BC26" s="739"/>
      <c r="BD26" s="739"/>
      <c r="BE26" s="739"/>
      <c r="BF26" s="739"/>
      <c r="BG26" s="739"/>
      <c r="BH26" s="739"/>
      <c r="BI26" s="739"/>
      <c r="BJ26" s="740"/>
      <c r="BK26" s="737"/>
      <c r="BL26" s="737"/>
      <c r="BM26" s="737"/>
      <c r="BN26" s="737"/>
      <c r="BO26" s="737"/>
      <c r="BP26" s="737"/>
      <c r="BQ26" s="737"/>
      <c r="BR26" s="737"/>
      <c r="BS26" s="737"/>
      <c r="BT26" s="737"/>
      <c r="BU26" s="740"/>
      <c r="BV26" s="737"/>
      <c r="BW26" s="737"/>
      <c r="BX26" s="737"/>
      <c r="BY26" s="737"/>
      <c r="BZ26" s="737"/>
      <c r="CA26" s="737"/>
      <c r="CB26" s="737"/>
      <c r="CC26" s="737"/>
      <c r="CD26" s="737"/>
      <c r="CE26" s="737"/>
      <c r="CF26" s="740"/>
      <c r="CG26" s="737"/>
      <c r="CH26" s="737"/>
      <c r="CI26" s="737"/>
      <c r="CJ26" s="737"/>
      <c r="CK26" s="737"/>
      <c r="CL26" s="737"/>
      <c r="CM26" s="737"/>
      <c r="CN26" s="737"/>
      <c r="CO26" s="737"/>
      <c r="CP26" s="737"/>
      <c r="CQ26" s="740"/>
      <c r="CR26" s="737"/>
      <c r="CS26" s="737"/>
      <c r="CT26" s="737"/>
      <c r="CU26" s="737"/>
      <c r="CV26" s="737"/>
      <c r="CW26" s="737"/>
      <c r="CX26" s="737"/>
      <c r="CY26" s="737"/>
      <c r="CZ26" s="737"/>
      <c r="DA26" s="737"/>
      <c r="DB26" s="740"/>
      <c r="DC26" s="737"/>
      <c r="DD26" s="737"/>
      <c r="DE26" s="737"/>
      <c r="DF26" s="737"/>
      <c r="DG26" s="737"/>
      <c r="DH26" s="737"/>
      <c r="DI26" s="737"/>
      <c r="DJ26" s="737"/>
      <c r="DK26" s="737"/>
      <c r="DL26" s="737"/>
      <c r="DM26" s="740"/>
      <c r="DN26" s="737"/>
      <c r="DO26" s="737"/>
      <c r="DP26" s="737"/>
      <c r="DQ26" s="737"/>
      <c r="DR26" s="737"/>
      <c r="DS26" s="737"/>
      <c r="DT26" s="737"/>
      <c r="DU26" s="737"/>
      <c r="DV26" s="737"/>
      <c r="DW26" s="738"/>
      <c r="DX26" s="253"/>
    </row>
    <row r="27" spans="1:129" s="37" customFormat="1" ht="24.95" customHeight="1" x14ac:dyDescent="0.25">
      <c r="A27" s="734" t="s">
        <v>156</v>
      </c>
      <c r="B27" s="735"/>
      <c r="C27" s="735"/>
      <c r="D27" s="735"/>
      <c r="E27" s="735"/>
      <c r="F27" s="735"/>
      <c r="G27" s="735"/>
      <c r="H27" s="735"/>
      <c r="I27" s="735"/>
      <c r="J27" s="739" t="s">
        <v>157</v>
      </c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39"/>
      <c r="AO27" s="739"/>
      <c r="AP27" s="739"/>
      <c r="AQ27" s="739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739"/>
      <c r="BG27" s="739"/>
      <c r="BH27" s="739"/>
      <c r="BI27" s="739"/>
      <c r="BJ27" s="737"/>
      <c r="BK27" s="737"/>
      <c r="BL27" s="737"/>
      <c r="BM27" s="737"/>
      <c r="BN27" s="737"/>
      <c r="BO27" s="737"/>
      <c r="BP27" s="737"/>
      <c r="BQ27" s="737"/>
      <c r="BR27" s="737"/>
      <c r="BS27" s="737"/>
      <c r="BT27" s="737"/>
      <c r="BU27" s="737"/>
      <c r="BV27" s="737"/>
      <c r="BW27" s="737"/>
      <c r="BX27" s="737"/>
      <c r="BY27" s="737"/>
      <c r="BZ27" s="737"/>
      <c r="CA27" s="737"/>
      <c r="CB27" s="737"/>
      <c r="CC27" s="737"/>
      <c r="CD27" s="737"/>
      <c r="CE27" s="737"/>
      <c r="CF27" s="737"/>
      <c r="CG27" s="737"/>
      <c r="CH27" s="737"/>
      <c r="CI27" s="737"/>
      <c r="CJ27" s="737"/>
      <c r="CK27" s="737"/>
      <c r="CL27" s="737"/>
      <c r="CM27" s="737"/>
      <c r="CN27" s="737"/>
      <c r="CO27" s="737"/>
      <c r="CP27" s="737"/>
      <c r="CQ27" s="737"/>
      <c r="CR27" s="737"/>
      <c r="CS27" s="737"/>
      <c r="CT27" s="737"/>
      <c r="CU27" s="737"/>
      <c r="CV27" s="737"/>
      <c r="CW27" s="737"/>
      <c r="CX27" s="737"/>
      <c r="CY27" s="737"/>
      <c r="CZ27" s="737"/>
      <c r="DA27" s="737"/>
      <c r="DB27" s="737"/>
      <c r="DC27" s="737"/>
      <c r="DD27" s="737"/>
      <c r="DE27" s="737"/>
      <c r="DF27" s="737"/>
      <c r="DG27" s="737"/>
      <c r="DH27" s="737"/>
      <c r="DI27" s="737"/>
      <c r="DJ27" s="737"/>
      <c r="DK27" s="737"/>
      <c r="DL27" s="737"/>
      <c r="DM27" s="737"/>
      <c r="DN27" s="737"/>
      <c r="DO27" s="737"/>
      <c r="DP27" s="737"/>
      <c r="DQ27" s="737"/>
      <c r="DR27" s="737"/>
      <c r="DS27" s="737"/>
      <c r="DT27" s="737"/>
      <c r="DU27" s="737"/>
      <c r="DV27" s="737"/>
      <c r="DW27" s="738"/>
    </row>
    <row r="28" spans="1:129" s="37" customFormat="1" ht="24.95" customHeight="1" x14ac:dyDescent="0.25">
      <c r="A28" s="734" t="s">
        <v>20</v>
      </c>
      <c r="B28" s="735"/>
      <c r="C28" s="735"/>
      <c r="D28" s="735"/>
      <c r="E28" s="735"/>
      <c r="F28" s="735"/>
      <c r="G28" s="735"/>
      <c r="H28" s="735"/>
      <c r="I28" s="735"/>
      <c r="J28" s="739" t="s">
        <v>158</v>
      </c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39"/>
      <c r="BH28" s="739"/>
      <c r="BI28" s="739"/>
      <c r="BJ28" s="737"/>
      <c r="BK28" s="737"/>
      <c r="BL28" s="737"/>
      <c r="BM28" s="737"/>
      <c r="BN28" s="737"/>
      <c r="BO28" s="737"/>
      <c r="BP28" s="737"/>
      <c r="BQ28" s="737"/>
      <c r="BR28" s="737"/>
      <c r="BS28" s="737"/>
      <c r="BT28" s="737"/>
      <c r="BU28" s="737"/>
      <c r="BV28" s="737"/>
      <c r="BW28" s="737"/>
      <c r="BX28" s="737"/>
      <c r="BY28" s="737"/>
      <c r="BZ28" s="737"/>
      <c r="CA28" s="737"/>
      <c r="CB28" s="737"/>
      <c r="CC28" s="737"/>
      <c r="CD28" s="737"/>
      <c r="CE28" s="737"/>
      <c r="CF28" s="737"/>
      <c r="CG28" s="737"/>
      <c r="CH28" s="737"/>
      <c r="CI28" s="737"/>
      <c r="CJ28" s="737"/>
      <c r="CK28" s="737"/>
      <c r="CL28" s="737"/>
      <c r="CM28" s="737"/>
      <c r="CN28" s="737"/>
      <c r="CO28" s="737"/>
      <c r="CP28" s="737"/>
      <c r="CQ28" s="737"/>
      <c r="CR28" s="737"/>
      <c r="CS28" s="737"/>
      <c r="CT28" s="737"/>
      <c r="CU28" s="737"/>
      <c r="CV28" s="737"/>
      <c r="CW28" s="737"/>
      <c r="CX28" s="737"/>
      <c r="CY28" s="737"/>
      <c r="CZ28" s="737"/>
      <c r="DA28" s="737"/>
      <c r="DB28" s="737"/>
      <c r="DC28" s="737"/>
      <c r="DD28" s="737"/>
      <c r="DE28" s="737"/>
      <c r="DF28" s="737"/>
      <c r="DG28" s="737"/>
      <c r="DH28" s="737"/>
      <c r="DI28" s="737"/>
      <c r="DJ28" s="737"/>
      <c r="DK28" s="737"/>
      <c r="DL28" s="737"/>
      <c r="DM28" s="737"/>
      <c r="DN28" s="737"/>
      <c r="DO28" s="737"/>
      <c r="DP28" s="737"/>
      <c r="DQ28" s="737"/>
      <c r="DR28" s="737"/>
      <c r="DS28" s="737"/>
      <c r="DT28" s="737"/>
      <c r="DU28" s="737"/>
      <c r="DV28" s="737"/>
      <c r="DW28" s="738"/>
    </row>
    <row r="29" spans="1:129" s="37" customFormat="1" ht="24.95" customHeight="1" x14ac:dyDescent="0.25">
      <c r="A29" s="734" t="s">
        <v>104</v>
      </c>
      <c r="B29" s="735"/>
      <c r="C29" s="735"/>
      <c r="D29" s="735"/>
      <c r="E29" s="735"/>
      <c r="F29" s="735"/>
      <c r="G29" s="735"/>
      <c r="H29" s="735"/>
      <c r="I29" s="735"/>
      <c r="J29" s="739" t="s">
        <v>159</v>
      </c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7"/>
      <c r="BK29" s="737"/>
      <c r="BL29" s="737"/>
      <c r="BM29" s="737"/>
      <c r="BN29" s="737"/>
      <c r="BO29" s="737"/>
      <c r="BP29" s="737"/>
      <c r="BQ29" s="737"/>
      <c r="BR29" s="737"/>
      <c r="BS29" s="737"/>
      <c r="BT29" s="737"/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37"/>
      <c r="CF29" s="737"/>
      <c r="CG29" s="737"/>
      <c r="CH29" s="737"/>
      <c r="CI29" s="737"/>
      <c r="CJ29" s="737"/>
      <c r="CK29" s="737"/>
      <c r="CL29" s="737"/>
      <c r="CM29" s="737"/>
      <c r="CN29" s="737"/>
      <c r="CO29" s="737"/>
      <c r="CP29" s="737"/>
      <c r="CQ29" s="737"/>
      <c r="CR29" s="737"/>
      <c r="CS29" s="737"/>
      <c r="CT29" s="737"/>
      <c r="CU29" s="737"/>
      <c r="CV29" s="737"/>
      <c r="CW29" s="737"/>
      <c r="CX29" s="737"/>
      <c r="CY29" s="737"/>
      <c r="CZ29" s="737"/>
      <c r="DA29" s="737"/>
      <c r="DB29" s="737"/>
      <c r="DC29" s="737"/>
      <c r="DD29" s="737"/>
      <c r="DE29" s="737"/>
      <c r="DF29" s="737"/>
      <c r="DG29" s="737"/>
      <c r="DH29" s="737"/>
      <c r="DI29" s="737"/>
      <c r="DJ29" s="737"/>
      <c r="DK29" s="737"/>
      <c r="DL29" s="737"/>
      <c r="DM29" s="737"/>
      <c r="DN29" s="737"/>
      <c r="DO29" s="737"/>
      <c r="DP29" s="737"/>
      <c r="DQ29" s="737"/>
      <c r="DR29" s="737"/>
      <c r="DS29" s="737"/>
      <c r="DT29" s="737"/>
      <c r="DU29" s="737"/>
      <c r="DV29" s="737"/>
      <c r="DW29" s="738"/>
    </row>
    <row r="30" spans="1:129" s="37" customFormat="1" ht="24.95" customHeight="1" x14ac:dyDescent="0.25">
      <c r="A30" s="734" t="s">
        <v>22</v>
      </c>
      <c r="B30" s="735"/>
      <c r="C30" s="735"/>
      <c r="D30" s="735"/>
      <c r="E30" s="735"/>
      <c r="F30" s="735"/>
      <c r="G30" s="735"/>
      <c r="H30" s="735"/>
      <c r="I30" s="735"/>
      <c r="J30" s="739" t="s">
        <v>160</v>
      </c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  <c r="AM30" s="739"/>
      <c r="AN30" s="739"/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39"/>
      <c r="BH30" s="739"/>
      <c r="BI30" s="739"/>
      <c r="BJ30" s="737"/>
      <c r="BK30" s="737"/>
      <c r="BL30" s="737"/>
      <c r="BM30" s="737"/>
      <c r="BN30" s="737"/>
      <c r="BO30" s="737"/>
      <c r="BP30" s="737"/>
      <c r="BQ30" s="737"/>
      <c r="BR30" s="737"/>
      <c r="BS30" s="737"/>
      <c r="BT30" s="737"/>
      <c r="BU30" s="737"/>
      <c r="BV30" s="737"/>
      <c r="BW30" s="737"/>
      <c r="BX30" s="737"/>
      <c r="BY30" s="737"/>
      <c r="BZ30" s="737"/>
      <c r="CA30" s="737"/>
      <c r="CB30" s="737"/>
      <c r="CC30" s="737"/>
      <c r="CD30" s="737"/>
      <c r="CE30" s="737"/>
      <c r="CF30" s="737"/>
      <c r="CG30" s="737"/>
      <c r="CH30" s="737"/>
      <c r="CI30" s="737"/>
      <c r="CJ30" s="737"/>
      <c r="CK30" s="737"/>
      <c r="CL30" s="737"/>
      <c r="CM30" s="737"/>
      <c r="CN30" s="737"/>
      <c r="CO30" s="737"/>
      <c r="CP30" s="737"/>
      <c r="CQ30" s="737"/>
      <c r="CR30" s="737"/>
      <c r="CS30" s="737"/>
      <c r="CT30" s="737"/>
      <c r="CU30" s="737"/>
      <c r="CV30" s="737"/>
      <c r="CW30" s="737"/>
      <c r="CX30" s="737"/>
      <c r="CY30" s="737"/>
      <c r="CZ30" s="737"/>
      <c r="DA30" s="737"/>
      <c r="DB30" s="737"/>
      <c r="DC30" s="737"/>
      <c r="DD30" s="737"/>
      <c r="DE30" s="737"/>
      <c r="DF30" s="737"/>
      <c r="DG30" s="737"/>
      <c r="DH30" s="737"/>
      <c r="DI30" s="737"/>
      <c r="DJ30" s="737"/>
      <c r="DK30" s="737"/>
      <c r="DL30" s="737"/>
      <c r="DM30" s="737"/>
      <c r="DN30" s="737"/>
      <c r="DO30" s="737"/>
      <c r="DP30" s="737"/>
      <c r="DQ30" s="737"/>
      <c r="DR30" s="737"/>
      <c r="DS30" s="737"/>
      <c r="DT30" s="737"/>
      <c r="DU30" s="737"/>
      <c r="DV30" s="737"/>
      <c r="DW30" s="738"/>
    </row>
    <row r="31" spans="1:129" s="37" customFormat="1" ht="24.95" customHeight="1" x14ac:dyDescent="0.25">
      <c r="A31" s="734" t="s">
        <v>24</v>
      </c>
      <c r="B31" s="735"/>
      <c r="C31" s="735"/>
      <c r="D31" s="735"/>
      <c r="E31" s="735"/>
      <c r="F31" s="735"/>
      <c r="G31" s="735"/>
      <c r="H31" s="735"/>
      <c r="I31" s="735"/>
      <c r="J31" s="739" t="s">
        <v>161</v>
      </c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39"/>
      <c r="AK31" s="739"/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39"/>
      <c r="BF31" s="739"/>
      <c r="BG31" s="739"/>
      <c r="BH31" s="739"/>
      <c r="BI31" s="739"/>
      <c r="BJ31" s="737"/>
      <c r="BK31" s="737"/>
      <c r="BL31" s="737"/>
      <c r="BM31" s="737"/>
      <c r="BN31" s="737"/>
      <c r="BO31" s="737"/>
      <c r="BP31" s="737"/>
      <c r="BQ31" s="737"/>
      <c r="BR31" s="737"/>
      <c r="BS31" s="737"/>
      <c r="BT31" s="737"/>
      <c r="BU31" s="737"/>
      <c r="BV31" s="737"/>
      <c r="BW31" s="737"/>
      <c r="BX31" s="737"/>
      <c r="BY31" s="737"/>
      <c r="BZ31" s="737"/>
      <c r="CA31" s="737"/>
      <c r="CB31" s="737"/>
      <c r="CC31" s="737"/>
      <c r="CD31" s="737"/>
      <c r="CE31" s="737"/>
      <c r="CF31" s="737"/>
      <c r="CG31" s="737"/>
      <c r="CH31" s="737"/>
      <c r="CI31" s="737"/>
      <c r="CJ31" s="737"/>
      <c r="CK31" s="737"/>
      <c r="CL31" s="737"/>
      <c r="CM31" s="737"/>
      <c r="CN31" s="737"/>
      <c r="CO31" s="737"/>
      <c r="CP31" s="737"/>
      <c r="CQ31" s="737"/>
      <c r="CR31" s="737"/>
      <c r="CS31" s="737"/>
      <c r="CT31" s="737"/>
      <c r="CU31" s="737"/>
      <c r="CV31" s="737"/>
      <c r="CW31" s="737"/>
      <c r="CX31" s="737"/>
      <c r="CY31" s="737"/>
      <c r="CZ31" s="737"/>
      <c r="DA31" s="737"/>
      <c r="DB31" s="737"/>
      <c r="DC31" s="737"/>
      <c r="DD31" s="737"/>
      <c r="DE31" s="737"/>
      <c r="DF31" s="737"/>
      <c r="DG31" s="737"/>
      <c r="DH31" s="737"/>
      <c r="DI31" s="737"/>
      <c r="DJ31" s="737"/>
      <c r="DK31" s="737"/>
      <c r="DL31" s="737"/>
      <c r="DM31" s="737"/>
      <c r="DN31" s="737"/>
      <c r="DO31" s="737"/>
      <c r="DP31" s="737"/>
      <c r="DQ31" s="737"/>
      <c r="DR31" s="737"/>
      <c r="DS31" s="737"/>
      <c r="DT31" s="737"/>
      <c r="DU31" s="737"/>
      <c r="DV31" s="737"/>
      <c r="DW31" s="738"/>
    </row>
    <row r="32" spans="1:129" s="37" customFormat="1" ht="24.95" customHeight="1" x14ac:dyDescent="0.25">
      <c r="A32" s="734" t="s">
        <v>48</v>
      </c>
      <c r="B32" s="735"/>
      <c r="C32" s="735"/>
      <c r="D32" s="735"/>
      <c r="E32" s="735"/>
      <c r="F32" s="735"/>
      <c r="G32" s="735"/>
      <c r="H32" s="735"/>
      <c r="I32" s="735"/>
      <c r="J32" s="739" t="s">
        <v>162</v>
      </c>
      <c r="K32" s="739"/>
      <c r="L32" s="739"/>
      <c r="M32" s="739"/>
      <c r="N32" s="739"/>
      <c r="O32" s="739"/>
      <c r="P32" s="739"/>
      <c r="Q32" s="739"/>
      <c r="R32" s="739"/>
      <c r="S32" s="739"/>
      <c r="T32" s="739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739"/>
      <c r="AM32" s="739"/>
      <c r="AN32" s="739"/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39"/>
      <c r="BH32" s="739"/>
      <c r="BI32" s="739"/>
      <c r="BJ32" s="737"/>
      <c r="BK32" s="737"/>
      <c r="BL32" s="737"/>
      <c r="BM32" s="737"/>
      <c r="BN32" s="737"/>
      <c r="BO32" s="737"/>
      <c r="BP32" s="737"/>
      <c r="BQ32" s="737"/>
      <c r="BR32" s="737"/>
      <c r="BS32" s="737"/>
      <c r="BT32" s="737"/>
      <c r="BU32" s="737"/>
      <c r="BV32" s="737"/>
      <c r="BW32" s="737"/>
      <c r="BX32" s="737"/>
      <c r="BY32" s="737"/>
      <c r="BZ32" s="737"/>
      <c r="CA32" s="737"/>
      <c r="CB32" s="737"/>
      <c r="CC32" s="737"/>
      <c r="CD32" s="737"/>
      <c r="CE32" s="737"/>
      <c r="CF32" s="737"/>
      <c r="CG32" s="737"/>
      <c r="CH32" s="737"/>
      <c r="CI32" s="737"/>
      <c r="CJ32" s="737"/>
      <c r="CK32" s="737"/>
      <c r="CL32" s="737"/>
      <c r="CM32" s="737"/>
      <c r="CN32" s="737"/>
      <c r="CO32" s="737"/>
      <c r="CP32" s="737"/>
      <c r="CQ32" s="737"/>
      <c r="CR32" s="737"/>
      <c r="CS32" s="737"/>
      <c r="CT32" s="737"/>
      <c r="CU32" s="737"/>
      <c r="CV32" s="737"/>
      <c r="CW32" s="737"/>
      <c r="CX32" s="737"/>
      <c r="CY32" s="737"/>
      <c r="CZ32" s="737"/>
      <c r="DA32" s="737"/>
      <c r="DB32" s="737"/>
      <c r="DC32" s="737"/>
      <c r="DD32" s="737"/>
      <c r="DE32" s="737"/>
      <c r="DF32" s="737"/>
      <c r="DG32" s="737"/>
      <c r="DH32" s="737"/>
      <c r="DI32" s="737"/>
      <c r="DJ32" s="737"/>
      <c r="DK32" s="737"/>
      <c r="DL32" s="737"/>
      <c r="DM32" s="737"/>
      <c r="DN32" s="737"/>
      <c r="DO32" s="737"/>
      <c r="DP32" s="737"/>
      <c r="DQ32" s="737"/>
      <c r="DR32" s="737"/>
      <c r="DS32" s="737"/>
      <c r="DT32" s="737"/>
      <c r="DU32" s="737"/>
      <c r="DV32" s="737"/>
      <c r="DW32" s="738"/>
    </row>
    <row r="33" spans="1:127" s="37" customFormat="1" ht="24.95" customHeight="1" x14ac:dyDescent="0.25">
      <c r="A33" s="734" t="s">
        <v>49</v>
      </c>
      <c r="B33" s="735"/>
      <c r="C33" s="735"/>
      <c r="D33" s="735"/>
      <c r="E33" s="735"/>
      <c r="F33" s="735"/>
      <c r="G33" s="735"/>
      <c r="H33" s="735"/>
      <c r="I33" s="735"/>
      <c r="J33" s="739" t="s">
        <v>163</v>
      </c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  <c r="AL33" s="739"/>
      <c r="AM33" s="739"/>
      <c r="AN33" s="739"/>
      <c r="AO33" s="739"/>
      <c r="AP33" s="739"/>
      <c r="AQ33" s="739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39"/>
      <c r="BF33" s="739"/>
      <c r="BG33" s="739"/>
      <c r="BH33" s="739"/>
      <c r="BI33" s="739"/>
      <c r="BJ33" s="737"/>
      <c r="BK33" s="737"/>
      <c r="BL33" s="737"/>
      <c r="BM33" s="737"/>
      <c r="BN33" s="737"/>
      <c r="BO33" s="737"/>
      <c r="BP33" s="737"/>
      <c r="BQ33" s="737"/>
      <c r="BR33" s="737"/>
      <c r="BS33" s="737"/>
      <c r="BT33" s="737"/>
      <c r="BU33" s="737"/>
      <c r="BV33" s="737"/>
      <c r="BW33" s="737"/>
      <c r="BX33" s="737"/>
      <c r="BY33" s="737"/>
      <c r="BZ33" s="737"/>
      <c r="CA33" s="737"/>
      <c r="CB33" s="737"/>
      <c r="CC33" s="737"/>
      <c r="CD33" s="737"/>
      <c r="CE33" s="737"/>
      <c r="CF33" s="737"/>
      <c r="CG33" s="737"/>
      <c r="CH33" s="737"/>
      <c r="CI33" s="737"/>
      <c r="CJ33" s="737"/>
      <c r="CK33" s="737"/>
      <c r="CL33" s="737"/>
      <c r="CM33" s="737"/>
      <c r="CN33" s="737"/>
      <c r="CO33" s="737"/>
      <c r="CP33" s="737"/>
      <c r="CQ33" s="737"/>
      <c r="CR33" s="737"/>
      <c r="CS33" s="737"/>
      <c r="CT33" s="737"/>
      <c r="CU33" s="737"/>
      <c r="CV33" s="737"/>
      <c r="CW33" s="737"/>
      <c r="CX33" s="737"/>
      <c r="CY33" s="737"/>
      <c r="CZ33" s="737"/>
      <c r="DA33" s="737"/>
      <c r="DB33" s="737"/>
      <c r="DC33" s="737"/>
      <c r="DD33" s="737"/>
      <c r="DE33" s="737"/>
      <c r="DF33" s="737"/>
      <c r="DG33" s="737"/>
      <c r="DH33" s="737"/>
      <c r="DI33" s="737"/>
      <c r="DJ33" s="737"/>
      <c r="DK33" s="737"/>
      <c r="DL33" s="737"/>
      <c r="DM33" s="737"/>
      <c r="DN33" s="737"/>
      <c r="DO33" s="737"/>
      <c r="DP33" s="737"/>
      <c r="DQ33" s="737"/>
      <c r="DR33" s="737"/>
      <c r="DS33" s="737"/>
      <c r="DT33" s="737"/>
      <c r="DU33" s="737"/>
      <c r="DV33" s="737"/>
      <c r="DW33" s="738"/>
    </row>
    <row r="34" spans="1:127" s="37" customFormat="1" ht="24.95" customHeight="1" x14ac:dyDescent="0.25">
      <c r="A34" s="734" t="s">
        <v>50</v>
      </c>
      <c r="B34" s="735"/>
      <c r="C34" s="735"/>
      <c r="D34" s="735"/>
      <c r="E34" s="735"/>
      <c r="F34" s="735"/>
      <c r="G34" s="735"/>
      <c r="H34" s="735"/>
      <c r="I34" s="735"/>
      <c r="J34" s="739" t="s">
        <v>164</v>
      </c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39"/>
      <c r="BH34" s="739"/>
      <c r="BI34" s="739"/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737"/>
      <c r="CM34" s="737"/>
      <c r="CN34" s="737"/>
      <c r="CO34" s="737"/>
      <c r="CP34" s="737"/>
      <c r="CQ34" s="737"/>
      <c r="CR34" s="737"/>
      <c r="CS34" s="737"/>
      <c r="CT34" s="737"/>
      <c r="CU34" s="737"/>
      <c r="CV34" s="737"/>
      <c r="CW34" s="737"/>
      <c r="CX34" s="737"/>
      <c r="CY34" s="737"/>
      <c r="CZ34" s="737"/>
      <c r="DA34" s="737"/>
      <c r="DB34" s="737"/>
      <c r="DC34" s="737"/>
      <c r="DD34" s="737"/>
      <c r="DE34" s="737"/>
      <c r="DF34" s="737"/>
      <c r="DG34" s="737"/>
      <c r="DH34" s="737"/>
      <c r="DI34" s="737"/>
      <c r="DJ34" s="737"/>
      <c r="DK34" s="737"/>
      <c r="DL34" s="737"/>
      <c r="DM34" s="737"/>
      <c r="DN34" s="737"/>
      <c r="DO34" s="737"/>
      <c r="DP34" s="737"/>
      <c r="DQ34" s="737"/>
      <c r="DR34" s="737"/>
      <c r="DS34" s="737"/>
      <c r="DT34" s="737"/>
      <c r="DU34" s="737"/>
      <c r="DV34" s="737"/>
      <c r="DW34" s="738"/>
    </row>
    <row r="35" spans="1:127" s="37" customFormat="1" ht="24.95" customHeight="1" x14ac:dyDescent="0.25">
      <c r="A35" s="734" t="s">
        <v>51</v>
      </c>
      <c r="B35" s="735"/>
      <c r="C35" s="735"/>
      <c r="D35" s="735"/>
      <c r="E35" s="735"/>
      <c r="F35" s="735"/>
      <c r="G35" s="735"/>
      <c r="H35" s="735"/>
      <c r="I35" s="735"/>
      <c r="J35" s="739" t="s">
        <v>165</v>
      </c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39"/>
      <c r="BD35" s="739"/>
      <c r="BE35" s="739"/>
      <c r="BF35" s="739"/>
      <c r="BG35" s="739"/>
      <c r="BH35" s="739"/>
      <c r="BI35" s="739"/>
      <c r="BJ35" s="737"/>
      <c r="BK35" s="737"/>
      <c r="BL35" s="737"/>
      <c r="BM35" s="737"/>
      <c r="BN35" s="737"/>
      <c r="BO35" s="737"/>
      <c r="BP35" s="737"/>
      <c r="BQ35" s="737"/>
      <c r="BR35" s="737"/>
      <c r="BS35" s="737"/>
      <c r="BT35" s="737"/>
      <c r="BU35" s="737"/>
      <c r="BV35" s="737"/>
      <c r="BW35" s="737"/>
      <c r="BX35" s="737"/>
      <c r="BY35" s="737"/>
      <c r="BZ35" s="737"/>
      <c r="CA35" s="737"/>
      <c r="CB35" s="737"/>
      <c r="CC35" s="737"/>
      <c r="CD35" s="737"/>
      <c r="CE35" s="737"/>
      <c r="CF35" s="737"/>
      <c r="CG35" s="737"/>
      <c r="CH35" s="737"/>
      <c r="CI35" s="737"/>
      <c r="CJ35" s="737"/>
      <c r="CK35" s="737"/>
      <c r="CL35" s="737"/>
      <c r="CM35" s="737"/>
      <c r="CN35" s="737"/>
      <c r="CO35" s="737"/>
      <c r="CP35" s="737"/>
      <c r="CQ35" s="737"/>
      <c r="CR35" s="737"/>
      <c r="CS35" s="737"/>
      <c r="CT35" s="737"/>
      <c r="CU35" s="737"/>
      <c r="CV35" s="737"/>
      <c r="CW35" s="737"/>
      <c r="CX35" s="737"/>
      <c r="CY35" s="737"/>
      <c r="CZ35" s="737"/>
      <c r="DA35" s="737"/>
      <c r="DB35" s="737"/>
      <c r="DC35" s="737"/>
      <c r="DD35" s="737"/>
      <c r="DE35" s="737"/>
      <c r="DF35" s="737"/>
      <c r="DG35" s="737"/>
      <c r="DH35" s="737"/>
      <c r="DI35" s="737"/>
      <c r="DJ35" s="737"/>
      <c r="DK35" s="737"/>
      <c r="DL35" s="737"/>
      <c r="DM35" s="737"/>
      <c r="DN35" s="737"/>
      <c r="DO35" s="737"/>
      <c r="DP35" s="737"/>
      <c r="DQ35" s="737"/>
      <c r="DR35" s="737"/>
      <c r="DS35" s="737"/>
      <c r="DT35" s="737"/>
      <c r="DU35" s="737"/>
      <c r="DV35" s="737"/>
      <c r="DW35" s="738"/>
    </row>
    <row r="36" spans="1:127" s="37" customFormat="1" ht="24.95" customHeight="1" x14ac:dyDescent="0.25">
      <c r="A36" s="734" t="s">
        <v>52</v>
      </c>
      <c r="B36" s="735"/>
      <c r="C36" s="735"/>
      <c r="D36" s="735"/>
      <c r="E36" s="735"/>
      <c r="F36" s="735"/>
      <c r="G36" s="735"/>
      <c r="H36" s="735"/>
      <c r="I36" s="735"/>
      <c r="J36" s="739" t="s">
        <v>166</v>
      </c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739"/>
      <c r="AQ36" s="739"/>
      <c r="AR36" s="739"/>
      <c r="AS36" s="739"/>
      <c r="AT36" s="739"/>
      <c r="AU36" s="739"/>
      <c r="AV36" s="739"/>
      <c r="AW36" s="739"/>
      <c r="AX36" s="739"/>
      <c r="AY36" s="739"/>
      <c r="AZ36" s="739"/>
      <c r="BA36" s="739"/>
      <c r="BB36" s="739"/>
      <c r="BC36" s="739"/>
      <c r="BD36" s="739"/>
      <c r="BE36" s="739"/>
      <c r="BF36" s="739"/>
      <c r="BG36" s="739"/>
      <c r="BH36" s="739"/>
      <c r="BI36" s="739"/>
      <c r="BJ36" s="737"/>
      <c r="BK36" s="737"/>
      <c r="BL36" s="737"/>
      <c r="BM36" s="737"/>
      <c r="BN36" s="737"/>
      <c r="BO36" s="737"/>
      <c r="BP36" s="737"/>
      <c r="BQ36" s="737"/>
      <c r="BR36" s="737"/>
      <c r="BS36" s="737"/>
      <c r="BT36" s="737"/>
      <c r="BU36" s="737"/>
      <c r="BV36" s="737"/>
      <c r="BW36" s="737"/>
      <c r="BX36" s="737"/>
      <c r="BY36" s="737"/>
      <c r="BZ36" s="737"/>
      <c r="CA36" s="737"/>
      <c r="CB36" s="737"/>
      <c r="CC36" s="737"/>
      <c r="CD36" s="737"/>
      <c r="CE36" s="737"/>
      <c r="CF36" s="737"/>
      <c r="CG36" s="737"/>
      <c r="CH36" s="737"/>
      <c r="CI36" s="737"/>
      <c r="CJ36" s="737"/>
      <c r="CK36" s="737"/>
      <c r="CL36" s="737"/>
      <c r="CM36" s="737"/>
      <c r="CN36" s="737"/>
      <c r="CO36" s="737"/>
      <c r="CP36" s="737"/>
      <c r="CQ36" s="737"/>
      <c r="CR36" s="737"/>
      <c r="CS36" s="737"/>
      <c r="CT36" s="737"/>
      <c r="CU36" s="737"/>
      <c r="CV36" s="737"/>
      <c r="CW36" s="737"/>
      <c r="CX36" s="737"/>
      <c r="CY36" s="737"/>
      <c r="CZ36" s="737"/>
      <c r="DA36" s="737"/>
      <c r="DB36" s="737"/>
      <c r="DC36" s="737"/>
      <c r="DD36" s="737"/>
      <c r="DE36" s="737"/>
      <c r="DF36" s="737"/>
      <c r="DG36" s="737"/>
      <c r="DH36" s="737"/>
      <c r="DI36" s="737"/>
      <c r="DJ36" s="737"/>
      <c r="DK36" s="737"/>
      <c r="DL36" s="737"/>
      <c r="DM36" s="737"/>
      <c r="DN36" s="737"/>
      <c r="DO36" s="737"/>
      <c r="DP36" s="737"/>
      <c r="DQ36" s="737"/>
      <c r="DR36" s="737"/>
      <c r="DS36" s="737"/>
      <c r="DT36" s="737"/>
      <c r="DU36" s="737"/>
      <c r="DV36" s="737"/>
      <c r="DW36" s="738"/>
    </row>
    <row r="37" spans="1:127" s="38" customFormat="1" ht="24.95" customHeight="1" x14ac:dyDescent="0.25">
      <c r="A37" s="765"/>
      <c r="B37" s="766"/>
      <c r="C37" s="766"/>
      <c r="D37" s="766"/>
      <c r="E37" s="766"/>
      <c r="F37" s="766"/>
      <c r="G37" s="766"/>
      <c r="H37" s="766"/>
      <c r="I37" s="766"/>
      <c r="J37" s="767" t="s">
        <v>167</v>
      </c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767"/>
      <c r="AX37" s="767"/>
      <c r="AY37" s="767"/>
      <c r="AZ37" s="767"/>
      <c r="BA37" s="767"/>
      <c r="BB37" s="767"/>
      <c r="BC37" s="767"/>
      <c r="BD37" s="767"/>
      <c r="BE37" s="767"/>
      <c r="BF37" s="767"/>
      <c r="BG37" s="767"/>
      <c r="BH37" s="767"/>
      <c r="BI37" s="767"/>
      <c r="BJ37" s="768">
        <f>BJ13+BJ29</f>
        <v>35.984000000000002</v>
      </c>
      <c r="BK37" s="769"/>
      <c r="BL37" s="769"/>
      <c r="BM37" s="769"/>
      <c r="BN37" s="769"/>
      <c r="BO37" s="769"/>
      <c r="BP37" s="769"/>
      <c r="BQ37" s="769"/>
      <c r="BR37" s="769"/>
      <c r="BS37" s="769"/>
      <c r="BT37" s="769"/>
      <c r="BU37" s="768">
        <f>BU13+BU29</f>
        <v>23.267999999999997</v>
      </c>
      <c r="BV37" s="769"/>
      <c r="BW37" s="769"/>
      <c r="BX37" s="769"/>
      <c r="BY37" s="769"/>
      <c r="BZ37" s="769"/>
      <c r="CA37" s="769"/>
      <c r="CB37" s="769"/>
      <c r="CC37" s="769"/>
      <c r="CD37" s="769"/>
      <c r="CE37" s="769"/>
      <c r="CF37" s="768">
        <f>CF13+CF29</f>
        <v>31.299999999999997</v>
      </c>
      <c r="CG37" s="769"/>
      <c r="CH37" s="769"/>
      <c r="CI37" s="769"/>
      <c r="CJ37" s="769"/>
      <c r="CK37" s="769"/>
      <c r="CL37" s="769"/>
      <c r="CM37" s="769"/>
      <c r="CN37" s="769"/>
      <c r="CO37" s="769"/>
      <c r="CP37" s="769"/>
      <c r="CQ37" s="768">
        <f>CQ13+CQ29</f>
        <v>34.21</v>
      </c>
      <c r="CR37" s="769"/>
      <c r="CS37" s="769"/>
      <c r="CT37" s="769"/>
      <c r="CU37" s="769"/>
      <c r="CV37" s="769"/>
      <c r="CW37" s="769"/>
      <c r="CX37" s="769"/>
      <c r="CY37" s="769"/>
      <c r="CZ37" s="769"/>
      <c r="DA37" s="769"/>
      <c r="DB37" s="768">
        <f>DB13+DB29</f>
        <v>32.653999999999996</v>
      </c>
      <c r="DC37" s="769"/>
      <c r="DD37" s="769"/>
      <c r="DE37" s="769"/>
      <c r="DF37" s="769"/>
      <c r="DG37" s="769"/>
      <c r="DH37" s="769"/>
      <c r="DI37" s="769"/>
      <c r="DJ37" s="769"/>
      <c r="DK37" s="769"/>
      <c r="DL37" s="769"/>
      <c r="DM37" s="768">
        <f>DM13+DM29</f>
        <v>157.416</v>
      </c>
      <c r="DN37" s="769"/>
      <c r="DO37" s="769"/>
      <c r="DP37" s="769"/>
      <c r="DQ37" s="769"/>
      <c r="DR37" s="769"/>
      <c r="DS37" s="769"/>
      <c r="DT37" s="769"/>
      <c r="DU37" s="769"/>
      <c r="DV37" s="769"/>
      <c r="DW37" s="770"/>
    </row>
    <row r="38" spans="1:127" s="37" customFormat="1" ht="24.95" customHeight="1" x14ac:dyDescent="0.25">
      <c r="A38" s="734"/>
      <c r="B38" s="735"/>
      <c r="C38" s="735"/>
      <c r="D38" s="735"/>
      <c r="E38" s="735"/>
      <c r="F38" s="735"/>
      <c r="G38" s="735"/>
      <c r="H38" s="735"/>
      <c r="I38" s="735"/>
      <c r="J38" s="739" t="s">
        <v>168</v>
      </c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739"/>
      <c r="AM38" s="739"/>
      <c r="AN38" s="739"/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39"/>
      <c r="BH38" s="739"/>
      <c r="BI38" s="739"/>
      <c r="BJ38" s="737"/>
      <c r="BK38" s="737"/>
      <c r="BL38" s="737"/>
      <c r="BM38" s="737"/>
      <c r="BN38" s="737"/>
      <c r="BO38" s="737"/>
      <c r="BP38" s="737"/>
      <c r="BQ38" s="737"/>
      <c r="BR38" s="737"/>
      <c r="BS38" s="737"/>
      <c r="BT38" s="737"/>
      <c r="BU38" s="737"/>
      <c r="BV38" s="737"/>
      <c r="BW38" s="737"/>
      <c r="BX38" s="737"/>
      <c r="BY38" s="737"/>
      <c r="BZ38" s="737"/>
      <c r="CA38" s="737"/>
      <c r="CB38" s="737"/>
      <c r="CC38" s="737"/>
      <c r="CD38" s="737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7"/>
      <c r="CQ38" s="737"/>
      <c r="CR38" s="737"/>
      <c r="CS38" s="737"/>
      <c r="CT38" s="737"/>
      <c r="CU38" s="737"/>
      <c r="CV38" s="737"/>
      <c r="CW38" s="737"/>
      <c r="CX38" s="737"/>
      <c r="CY38" s="737"/>
      <c r="CZ38" s="737"/>
      <c r="DA38" s="737"/>
      <c r="DB38" s="737"/>
      <c r="DC38" s="737"/>
      <c r="DD38" s="737"/>
      <c r="DE38" s="737"/>
      <c r="DF38" s="737"/>
      <c r="DG38" s="737"/>
      <c r="DH38" s="737"/>
      <c r="DI38" s="737"/>
      <c r="DJ38" s="737"/>
      <c r="DK38" s="737"/>
      <c r="DL38" s="737"/>
      <c r="DM38" s="737"/>
      <c r="DN38" s="737"/>
      <c r="DO38" s="737"/>
      <c r="DP38" s="737"/>
      <c r="DQ38" s="737"/>
      <c r="DR38" s="737"/>
      <c r="DS38" s="737"/>
      <c r="DT38" s="737"/>
      <c r="DU38" s="737"/>
      <c r="DV38" s="737"/>
      <c r="DW38" s="738"/>
    </row>
    <row r="39" spans="1:127" s="37" customFormat="1" ht="24.95" customHeight="1" x14ac:dyDescent="0.25">
      <c r="A39" s="734"/>
      <c r="B39" s="735"/>
      <c r="C39" s="735"/>
      <c r="D39" s="735"/>
      <c r="E39" s="735"/>
      <c r="F39" s="735"/>
      <c r="G39" s="735"/>
      <c r="H39" s="735"/>
      <c r="I39" s="735"/>
      <c r="J39" s="764" t="s">
        <v>169</v>
      </c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764"/>
      <c r="AJ39" s="764"/>
      <c r="AK39" s="764"/>
      <c r="AL39" s="764"/>
      <c r="AM39" s="764"/>
      <c r="AN39" s="764"/>
      <c r="AO39" s="764"/>
      <c r="AP39" s="764"/>
      <c r="AQ39" s="764"/>
      <c r="AR39" s="764"/>
      <c r="AS39" s="764"/>
      <c r="AT39" s="764"/>
      <c r="AU39" s="764"/>
      <c r="AV39" s="764"/>
      <c r="AW39" s="764"/>
      <c r="AX39" s="764"/>
      <c r="AY39" s="764"/>
      <c r="AZ39" s="764"/>
      <c r="BA39" s="764"/>
      <c r="BB39" s="764"/>
      <c r="BC39" s="764"/>
      <c r="BD39" s="764"/>
      <c r="BE39" s="764"/>
      <c r="BF39" s="764"/>
      <c r="BG39" s="764"/>
      <c r="BH39" s="764"/>
      <c r="BI39" s="764"/>
      <c r="BJ39" s="737"/>
      <c r="BK39" s="737"/>
      <c r="BL39" s="737"/>
      <c r="BM39" s="737"/>
      <c r="BN39" s="737"/>
      <c r="BO39" s="737"/>
      <c r="BP39" s="737"/>
      <c r="BQ39" s="737"/>
      <c r="BR39" s="737"/>
      <c r="BS39" s="737"/>
      <c r="BT39" s="737"/>
      <c r="BU39" s="737"/>
      <c r="BV39" s="737"/>
      <c r="BW39" s="737"/>
      <c r="BX39" s="737"/>
      <c r="BY39" s="737"/>
      <c r="BZ39" s="737"/>
      <c r="CA39" s="737"/>
      <c r="CB39" s="737"/>
      <c r="CC39" s="737"/>
      <c r="CD39" s="737"/>
      <c r="CE39" s="737"/>
      <c r="CF39" s="737"/>
      <c r="CG39" s="737"/>
      <c r="CH39" s="737"/>
      <c r="CI39" s="737"/>
      <c r="CJ39" s="737"/>
      <c r="CK39" s="737"/>
      <c r="CL39" s="737"/>
      <c r="CM39" s="737"/>
      <c r="CN39" s="737"/>
      <c r="CO39" s="737"/>
      <c r="CP39" s="737"/>
      <c r="CQ39" s="737"/>
      <c r="CR39" s="737"/>
      <c r="CS39" s="737"/>
      <c r="CT39" s="737"/>
      <c r="CU39" s="737"/>
      <c r="CV39" s="737"/>
      <c r="CW39" s="737"/>
      <c r="CX39" s="737"/>
      <c r="CY39" s="737"/>
      <c r="CZ39" s="737"/>
      <c r="DA39" s="737"/>
      <c r="DB39" s="737"/>
      <c r="DC39" s="737"/>
      <c r="DD39" s="737"/>
      <c r="DE39" s="737"/>
      <c r="DF39" s="737"/>
      <c r="DG39" s="737"/>
      <c r="DH39" s="737"/>
      <c r="DI39" s="737"/>
      <c r="DJ39" s="737"/>
      <c r="DK39" s="737"/>
      <c r="DL39" s="737"/>
      <c r="DM39" s="737"/>
      <c r="DN39" s="737"/>
      <c r="DO39" s="737"/>
      <c r="DP39" s="737"/>
      <c r="DQ39" s="737"/>
      <c r="DR39" s="737"/>
      <c r="DS39" s="737"/>
      <c r="DT39" s="737"/>
      <c r="DU39" s="737"/>
      <c r="DV39" s="737"/>
      <c r="DW39" s="738"/>
    </row>
    <row r="40" spans="1:127" s="37" customFormat="1" ht="24.95" customHeight="1" thickBot="1" x14ac:dyDescent="0.3">
      <c r="A40" s="759"/>
      <c r="B40" s="760"/>
      <c r="C40" s="760"/>
      <c r="D40" s="760"/>
      <c r="E40" s="760"/>
      <c r="F40" s="760"/>
      <c r="G40" s="760"/>
      <c r="H40" s="760"/>
      <c r="I40" s="760"/>
      <c r="J40" s="761" t="s">
        <v>170</v>
      </c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1"/>
      <c r="AL40" s="761"/>
      <c r="AM40" s="761"/>
      <c r="AN40" s="761"/>
      <c r="AO40" s="761"/>
      <c r="AP40" s="761"/>
      <c r="AQ40" s="761"/>
      <c r="AR40" s="761"/>
      <c r="AS40" s="761"/>
      <c r="AT40" s="761"/>
      <c r="AU40" s="761"/>
      <c r="AV40" s="761"/>
      <c r="AW40" s="761"/>
      <c r="AX40" s="761"/>
      <c r="AY40" s="761"/>
      <c r="AZ40" s="761"/>
      <c r="BA40" s="761"/>
      <c r="BB40" s="761"/>
      <c r="BC40" s="761"/>
      <c r="BD40" s="761"/>
      <c r="BE40" s="761"/>
      <c r="BF40" s="761"/>
      <c r="BG40" s="761"/>
      <c r="BH40" s="761"/>
      <c r="BI40" s="761"/>
      <c r="BJ40" s="762"/>
      <c r="BK40" s="762"/>
      <c r="BL40" s="762"/>
      <c r="BM40" s="762"/>
      <c r="BN40" s="762"/>
      <c r="BO40" s="762"/>
      <c r="BP40" s="762"/>
      <c r="BQ40" s="762"/>
      <c r="BR40" s="762"/>
      <c r="BS40" s="762"/>
      <c r="BT40" s="762"/>
      <c r="BU40" s="762"/>
      <c r="BV40" s="762"/>
      <c r="BW40" s="762"/>
      <c r="BX40" s="762"/>
      <c r="BY40" s="762"/>
      <c r="BZ40" s="762"/>
      <c r="CA40" s="762"/>
      <c r="CB40" s="762"/>
      <c r="CC40" s="762"/>
      <c r="CD40" s="762"/>
      <c r="CE40" s="762"/>
      <c r="CF40" s="762"/>
      <c r="CG40" s="762"/>
      <c r="CH40" s="762"/>
      <c r="CI40" s="762"/>
      <c r="CJ40" s="762"/>
      <c r="CK40" s="762"/>
      <c r="CL40" s="762"/>
      <c r="CM40" s="762"/>
      <c r="CN40" s="762"/>
      <c r="CO40" s="762"/>
      <c r="CP40" s="762"/>
      <c r="CQ40" s="762"/>
      <c r="CR40" s="762"/>
      <c r="CS40" s="762"/>
      <c r="CT40" s="762"/>
      <c r="CU40" s="762"/>
      <c r="CV40" s="762"/>
      <c r="CW40" s="762"/>
      <c r="CX40" s="762"/>
      <c r="CY40" s="762"/>
      <c r="CZ40" s="762"/>
      <c r="DA40" s="762"/>
      <c r="DB40" s="762"/>
      <c r="DC40" s="762"/>
      <c r="DD40" s="762"/>
      <c r="DE40" s="762"/>
      <c r="DF40" s="762"/>
      <c r="DG40" s="762"/>
      <c r="DH40" s="762"/>
      <c r="DI40" s="762"/>
      <c r="DJ40" s="762"/>
      <c r="DK40" s="762"/>
      <c r="DL40" s="762"/>
      <c r="DM40" s="762"/>
      <c r="DN40" s="762"/>
      <c r="DO40" s="762"/>
      <c r="DP40" s="762"/>
      <c r="DQ40" s="762"/>
      <c r="DR40" s="762"/>
      <c r="DS40" s="762"/>
      <c r="DT40" s="762"/>
      <c r="DU40" s="762"/>
      <c r="DV40" s="762"/>
      <c r="DW40" s="763"/>
    </row>
    <row r="41" spans="1:127" s="39" customFormat="1" ht="11.25" x14ac:dyDescent="0.2">
      <c r="G41" s="40" t="s">
        <v>171</v>
      </c>
      <c r="H41" s="39" t="s">
        <v>172</v>
      </c>
    </row>
    <row r="42" spans="1:127" s="39" customFormat="1" ht="11.25" x14ac:dyDescent="0.2">
      <c r="F42" s="40"/>
      <c r="G42" s="40" t="s">
        <v>173</v>
      </c>
      <c r="H42" s="39" t="s">
        <v>174</v>
      </c>
    </row>
    <row r="44" spans="1:127" ht="18" customHeight="1" x14ac:dyDescent="0.2">
      <c r="F44" s="35" t="s">
        <v>548</v>
      </c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</row>
    <row r="47" spans="1:127" ht="12.75" customHeight="1" x14ac:dyDescent="0.2">
      <c r="A47" s="525"/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</row>
    <row r="48" spans="1:127" ht="12.75" customHeight="1" x14ac:dyDescent="0.2">
      <c r="A48" s="528" t="s">
        <v>533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</row>
    <row r="49" spans="1:44" ht="12.75" customHeight="1" x14ac:dyDescent="0.2">
      <c r="A49" s="528" t="s">
        <v>549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</row>
  </sheetData>
  <mergeCells count="248">
    <mergeCell ref="A48:AR48"/>
    <mergeCell ref="A49:AR49"/>
    <mergeCell ref="CQ5:DW5"/>
    <mergeCell ref="CQ6:DW6"/>
    <mergeCell ref="CQ7:DW7"/>
    <mergeCell ref="CQ8:DW8"/>
    <mergeCell ref="CQ9:DW9"/>
    <mergeCell ref="A5:AP5"/>
    <mergeCell ref="A6:AP6"/>
    <mergeCell ref="A7:AP7"/>
    <mergeCell ref="A8:AP8"/>
    <mergeCell ref="A9:AO9"/>
    <mergeCell ref="DB14:DL14"/>
    <mergeCell ref="DB15:DL15"/>
    <mergeCell ref="DB16:DL16"/>
    <mergeCell ref="DB17:DL17"/>
    <mergeCell ref="DB18:DL18"/>
    <mergeCell ref="DB19:DL19"/>
    <mergeCell ref="DB20:DL20"/>
    <mergeCell ref="DB21:DL21"/>
    <mergeCell ref="DB22:DL22"/>
    <mergeCell ref="CQ16:DA16"/>
    <mergeCell ref="CQ17:DA17"/>
    <mergeCell ref="DM38:DW38"/>
    <mergeCell ref="A37:I37"/>
    <mergeCell ref="J37:BI37"/>
    <mergeCell ref="BJ37:BT37"/>
    <mergeCell ref="BU37:CE37"/>
    <mergeCell ref="CF37:CP37"/>
    <mergeCell ref="DM37:DW37"/>
    <mergeCell ref="CQ37:DA37"/>
    <mergeCell ref="CQ38:DA38"/>
    <mergeCell ref="DB37:DL37"/>
    <mergeCell ref="DB38:DL38"/>
    <mergeCell ref="A38:I38"/>
    <mergeCell ref="J38:BI38"/>
    <mergeCell ref="BJ38:BT38"/>
    <mergeCell ref="BU38:CE38"/>
    <mergeCell ref="CF38:CP38"/>
    <mergeCell ref="A40:I40"/>
    <mergeCell ref="J40:BI40"/>
    <mergeCell ref="BJ40:BT40"/>
    <mergeCell ref="BU40:CE40"/>
    <mergeCell ref="CF40:CP40"/>
    <mergeCell ref="DM40:DW40"/>
    <mergeCell ref="A39:I39"/>
    <mergeCell ref="J39:BI39"/>
    <mergeCell ref="BJ39:BT39"/>
    <mergeCell ref="BU39:CE39"/>
    <mergeCell ref="CF39:CP39"/>
    <mergeCell ref="DM39:DW39"/>
    <mergeCell ref="CQ39:DA39"/>
    <mergeCell ref="CQ40:DA40"/>
    <mergeCell ref="DB39:DL39"/>
    <mergeCell ref="DB40:DL40"/>
    <mergeCell ref="DM36:DW36"/>
    <mergeCell ref="A35:I35"/>
    <mergeCell ref="J35:BI35"/>
    <mergeCell ref="BJ35:BT35"/>
    <mergeCell ref="BU35:CE35"/>
    <mergeCell ref="CF35:CP35"/>
    <mergeCell ref="DM35:DW35"/>
    <mergeCell ref="CQ35:DA35"/>
    <mergeCell ref="CQ36:DA36"/>
    <mergeCell ref="DB35:DL35"/>
    <mergeCell ref="DB36:DL36"/>
    <mergeCell ref="A36:I36"/>
    <mergeCell ref="J36:BI36"/>
    <mergeCell ref="BJ36:BT36"/>
    <mergeCell ref="BU36:CE36"/>
    <mergeCell ref="CF36:CP36"/>
    <mergeCell ref="DM34:DW34"/>
    <mergeCell ref="A33:I33"/>
    <mergeCell ref="J33:BI33"/>
    <mergeCell ref="BJ33:BT33"/>
    <mergeCell ref="BU33:CE33"/>
    <mergeCell ref="CF33:CP33"/>
    <mergeCell ref="DM33:DW33"/>
    <mergeCell ref="CQ33:DA33"/>
    <mergeCell ref="CQ34:DA34"/>
    <mergeCell ref="DB33:DL33"/>
    <mergeCell ref="DB34:DL34"/>
    <mergeCell ref="A34:I34"/>
    <mergeCell ref="J34:BI34"/>
    <mergeCell ref="BJ34:BT34"/>
    <mergeCell ref="BU34:CE34"/>
    <mergeCell ref="CF34:CP34"/>
    <mergeCell ref="BJ32:BT32"/>
    <mergeCell ref="BU32:CE32"/>
    <mergeCell ref="CF32:CP32"/>
    <mergeCell ref="DM32:DW32"/>
    <mergeCell ref="A31:I31"/>
    <mergeCell ref="J31:BI31"/>
    <mergeCell ref="BJ31:BT31"/>
    <mergeCell ref="BU31:CE31"/>
    <mergeCell ref="CF31:CP31"/>
    <mergeCell ref="DM31:DW31"/>
    <mergeCell ref="CQ31:DA31"/>
    <mergeCell ref="CQ32:DA32"/>
    <mergeCell ref="DB31:DL31"/>
    <mergeCell ref="DB32:DL32"/>
    <mergeCell ref="A32:I32"/>
    <mergeCell ref="J32:BI32"/>
    <mergeCell ref="A30:I30"/>
    <mergeCell ref="J30:BI30"/>
    <mergeCell ref="BJ30:BT30"/>
    <mergeCell ref="BU30:CE30"/>
    <mergeCell ref="CF30:CP30"/>
    <mergeCell ref="DM30:DW30"/>
    <mergeCell ref="A29:I29"/>
    <mergeCell ref="J29:BI29"/>
    <mergeCell ref="BJ29:BT29"/>
    <mergeCell ref="BU29:CE29"/>
    <mergeCell ref="CF29:CP29"/>
    <mergeCell ref="DM29:DW29"/>
    <mergeCell ref="CQ29:DA29"/>
    <mergeCell ref="CQ30:DA30"/>
    <mergeCell ref="DB29:DL29"/>
    <mergeCell ref="DB30:DL30"/>
    <mergeCell ref="A28:I28"/>
    <mergeCell ref="J28:BI28"/>
    <mergeCell ref="BJ28:BT28"/>
    <mergeCell ref="BU28:CE28"/>
    <mergeCell ref="CF28:CP28"/>
    <mergeCell ref="DM28:DW28"/>
    <mergeCell ref="A27:I27"/>
    <mergeCell ref="J27:BI27"/>
    <mergeCell ref="BJ27:BT27"/>
    <mergeCell ref="BU27:CE27"/>
    <mergeCell ref="CF27:CP27"/>
    <mergeCell ref="DM27:DW27"/>
    <mergeCell ref="CQ27:DA27"/>
    <mergeCell ref="CQ28:DA28"/>
    <mergeCell ref="DB27:DL27"/>
    <mergeCell ref="DB28:DL28"/>
    <mergeCell ref="A26:I26"/>
    <mergeCell ref="J26:BI26"/>
    <mergeCell ref="BJ26:BT26"/>
    <mergeCell ref="BU26:CE26"/>
    <mergeCell ref="CF26:CP26"/>
    <mergeCell ref="DM26:DW26"/>
    <mergeCell ref="A25:I25"/>
    <mergeCell ref="J25:BI25"/>
    <mergeCell ref="BJ25:BT25"/>
    <mergeCell ref="BU25:CE25"/>
    <mergeCell ref="CF25:CP25"/>
    <mergeCell ref="DM25:DW25"/>
    <mergeCell ref="CQ25:DA25"/>
    <mergeCell ref="CQ26:DA26"/>
    <mergeCell ref="DB25:DL25"/>
    <mergeCell ref="DB26:DL26"/>
    <mergeCell ref="A24:I24"/>
    <mergeCell ref="J24:BI24"/>
    <mergeCell ref="BJ24:BT24"/>
    <mergeCell ref="BU24:CE24"/>
    <mergeCell ref="CF24:CP24"/>
    <mergeCell ref="DM24:DW24"/>
    <mergeCell ref="A23:I23"/>
    <mergeCell ref="J23:BI23"/>
    <mergeCell ref="BJ23:BT23"/>
    <mergeCell ref="BU23:CE23"/>
    <mergeCell ref="CF23:CP23"/>
    <mergeCell ref="DM23:DW23"/>
    <mergeCell ref="DB23:DL23"/>
    <mergeCell ref="DB24:DL24"/>
    <mergeCell ref="CQ23:DA23"/>
    <mergeCell ref="CQ24:DA24"/>
    <mergeCell ref="BJ14:BT14"/>
    <mergeCell ref="BU14:CE14"/>
    <mergeCell ref="A22:I22"/>
    <mergeCell ref="J22:BI22"/>
    <mergeCell ref="BJ22:BT22"/>
    <mergeCell ref="BU22:CE22"/>
    <mergeCell ref="CF22:CP22"/>
    <mergeCell ref="DM22:DW22"/>
    <mergeCell ref="A21:I21"/>
    <mergeCell ref="J21:BI21"/>
    <mergeCell ref="BJ21:BT21"/>
    <mergeCell ref="BU21:CE21"/>
    <mergeCell ref="CF21:CP21"/>
    <mergeCell ref="DM21:DW21"/>
    <mergeCell ref="CQ21:DA21"/>
    <mergeCell ref="CQ22:DA22"/>
    <mergeCell ref="A18:I18"/>
    <mergeCell ref="J18:BI18"/>
    <mergeCell ref="BJ18:BT18"/>
    <mergeCell ref="BU18:CE18"/>
    <mergeCell ref="CF18:CP18"/>
    <mergeCell ref="DM18:DW18"/>
    <mergeCell ref="CQ18:DA18"/>
    <mergeCell ref="CQ19:DA19"/>
    <mergeCell ref="CQ20:DA20"/>
    <mergeCell ref="A20:I20"/>
    <mergeCell ref="J20:BI20"/>
    <mergeCell ref="BJ20:BT20"/>
    <mergeCell ref="BU20:CE20"/>
    <mergeCell ref="CF20:CP20"/>
    <mergeCell ref="DM20:DW20"/>
    <mergeCell ref="A19:I19"/>
    <mergeCell ref="J19:BI19"/>
    <mergeCell ref="BJ19:BT19"/>
    <mergeCell ref="BU19:CE19"/>
    <mergeCell ref="CF19:CP19"/>
    <mergeCell ref="DM19:DW19"/>
    <mergeCell ref="CC1:DW1"/>
    <mergeCell ref="A3:DW3"/>
    <mergeCell ref="BY9:BZ9"/>
    <mergeCell ref="CD9:CE9"/>
    <mergeCell ref="A13:I13"/>
    <mergeCell ref="J13:BI13"/>
    <mergeCell ref="BJ13:BT13"/>
    <mergeCell ref="BU13:CE13"/>
    <mergeCell ref="CF13:CP13"/>
    <mergeCell ref="DM13:DW13"/>
    <mergeCell ref="A12:I12"/>
    <mergeCell ref="J12:BI12"/>
    <mergeCell ref="BJ12:BT12"/>
    <mergeCell ref="BU12:CE12"/>
    <mergeCell ref="CF12:CP12"/>
    <mergeCell ref="DM12:DW12"/>
    <mergeCell ref="CQ12:DA12"/>
    <mergeCell ref="CQ13:DA13"/>
    <mergeCell ref="DB12:DL12"/>
    <mergeCell ref="DB13:DL13"/>
    <mergeCell ref="CF14:CP14"/>
    <mergeCell ref="DM14:DW14"/>
    <mergeCell ref="CQ14:DA14"/>
    <mergeCell ref="A17:I17"/>
    <mergeCell ref="J17:BI17"/>
    <mergeCell ref="BJ17:BT17"/>
    <mergeCell ref="BU17:CE17"/>
    <mergeCell ref="CF17:CP17"/>
    <mergeCell ref="DM17:DW17"/>
    <mergeCell ref="A15:I15"/>
    <mergeCell ref="J15:BI15"/>
    <mergeCell ref="A16:I16"/>
    <mergeCell ref="J16:BI16"/>
    <mergeCell ref="BJ16:BT16"/>
    <mergeCell ref="BU16:CE16"/>
    <mergeCell ref="CF16:CP16"/>
    <mergeCell ref="DM16:DW16"/>
    <mergeCell ref="CQ15:DA15"/>
    <mergeCell ref="BJ15:BT15"/>
    <mergeCell ref="BU15:CE15"/>
    <mergeCell ref="CF15:CP15"/>
    <mergeCell ref="DM15:DW15"/>
    <mergeCell ref="A14:I14"/>
    <mergeCell ref="J14:BI14"/>
  </mergeCells>
  <pageMargins left="0.9055118110236221" right="0.31496062992125984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1.1</vt:lpstr>
      <vt:lpstr>Приложение 1.2</vt:lpstr>
      <vt:lpstr>Приложение 1.3</vt:lpstr>
      <vt:lpstr>Приложение 2.2</vt:lpstr>
      <vt:lpstr>таблица 4.1.</vt:lpstr>
      <vt:lpstr>таблица 4.2.</vt:lpstr>
      <vt:lpstr>'Приложение 1.1'!Заголовки_для_печати</vt:lpstr>
      <vt:lpstr>'Приложение 1.1'!Область_печати</vt:lpstr>
      <vt:lpstr>'Приложение 1.2'!Область_печати</vt:lpstr>
      <vt:lpstr>'Приложение 1.3'!Область_печати</vt:lpstr>
      <vt:lpstr>'Приложение 2.2'!Область_печати</vt:lpstr>
      <vt:lpstr>'таблица 4.2.'!Область_печати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Константин Алексеевич Поздеев</cp:lastModifiedBy>
  <cp:lastPrinted>2017-02-08T14:43:04Z</cp:lastPrinted>
  <dcterms:created xsi:type="dcterms:W3CDTF">2013-02-08T07:51:46Z</dcterms:created>
  <dcterms:modified xsi:type="dcterms:W3CDTF">2017-02-28T06:54:07Z</dcterms:modified>
</cp:coreProperties>
</file>