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activeTab="0"/>
  </bookViews>
  <sheets>
    <sheet name="Потери 2015г " sheetId="1" r:id="rId1"/>
  </sheets>
  <definedNames>
    <definedName name="_xlnm.Print_Area" localSheetId="0">'Потери 2015г '!$A$1:$S$23</definedName>
  </definedNames>
  <calcPr fullCalcOnLoad="1"/>
</workbook>
</file>

<file path=xl/sharedStrings.xml><?xml version="1.0" encoding="utf-8"?>
<sst xmlns="http://schemas.openxmlformats.org/spreadsheetml/2006/main" count="49" uniqueCount="46">
  <si>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</si>
  <si>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</si>
  <si>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</si>
  <si>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</si>
  <si>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</si>
  <si>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</si>
  <si>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</si>
  <si>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</si>
  <si>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</si>
  <si>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</si>
  <si>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</si>
  <si>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</si>
  <si>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</si>
  <si>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Объёмы</t>
  </si>
  <si>
    <t>Поступило  в сеть ( кВтч)</t>
  </si>
  <si>
    <t>То же  в %%</t>
  </si>
  <si>
    <t>Итого:</t>
  </si>
  <si>
    <t>Отпущено  из  сети (кВтч)</t>
  </si>
  <si>
    <t>Потери (кВтч)</t>
  </si>
  <si>
    <t>Потери, всего (кВтч)</t>
  </si>
  <si>
    <t>из  них:</t>
  </si>
  <si>
    <t>нормативные</t>
  </si>
  <si>
    <t>сверхнормативные</t>
  </si>
  <si>
    <t>% к отпуску  в сеть</t>
  </si>
  <si>
    <t>Нерегулируемая  цена для  плановых потерь</t>
  </si>
  <si>
    <t>нерегулируемая цена для сверхплановых потерь</t>
  </si>
  <si>
    <t>затраты  на  плановые  потери</t>
  </si>
  <si>
    <t>затраты  на  сверхплановые  потери</t>
  </si>
  <si>
    <t>Итого  затраты  на  покупку  потерь ( без НДС)</t>
  </si>
  <si>
    <t>СВЕДЕНИЯ О РАЗМЕРАХ   ТЕХНОЛОГИЧЕСКОГО  РАСХОДА  ПОТЕРЬ ЭЛЕКТРОЭНЕРГИИ,ВОЗНИКАЮЩИХ В ЭЛЕКТРИЧЕСКИХ СЕТЯХ  ОАО  "МУРМАНЭНЕРГОСБЫТ"</t>
  </si>
  <si>
    <t>С обственные  нужды</t>
  </si>
  <si>
    <t>Затраты  на  покупку  потерь                                 ( руб)</t>
  </si>
  <si>
    <t>Тарифы на потери  (без  НДС) (руб)</t>
  </si>
  <si>
    <t>Всего затрат  на  покупку  технологического расхода    потерь  электроэнергии с НДС (руб)</t>
  </si>
  <si>
    <t>ФАКТ  2015 год</t>
  </si>
  <si>
    <t>Примечание</t>
  </si>
  <si>
    <t>Договор купли-продажи № 6 от 01 01.2014г ОАО "МРСК Северо-Запад"</t>
  </si>
  <si>
    <t>договор купли -продажи № 6 от 01.02.2015г АО "АтомЭнергоСбыт"</t>
  </si>
  <si>
    <t>с разбивкой по уровням напряжения</t>
  </si>
  <si>
    <t>СН-1</t>
  </si>
  <si>
    <t>СН-2</t>
  </si>
  <si>
    <t>НН</t>
  </si>
  <si>
    <t>5.1.</t>
  </si>
  <si>
    <t>5.2.</t>
  </si>
  <si>
    <t>5.3.</t>
  </si>
  <si>
    <t>5.4.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</si>
</sst>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  <numFmt numFmtId="196" formatCode="0.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/>
    </xf>
    <xf numFmtId="18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91" fontId="46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2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91" fontId="47" fillId="33" borderId="10" xfId="0" applyNumberFormat="1" applyFont="1" applyFill="1" applyBorder="1" applyAlignment="1">
      <alignment/>
    </xf>
    <xf numFmtId="1" fontId="35" fillId="33" borderId="10" xfId="0" applyNumberFormat="1" applyFont="1" applyFill="1" applyBorder="1" applyAlignment="1">
      <alignment/>
    </xf>
    <xf numFmtId="0" fontId="5" fillId="35" borderId="11" xfId="0" applyFont="1" applyFill="1" applyBorder="1" applyAlignment="1">
      <alignment horizontal="center" vertical="center" textRotation="90" wrapText="1"/>
    </xf>
    <xf numFmtId="0" fontId="5" fillId="35" borderId="11" xfId="0" applyFont="1" applyFill="1" applyBorder="1" applyAlignment="1">
      <alignment horizontal="center" vertical="center" wrapText="1"/>
    </xf>
    <xf numFmtId="2" fontId="35" fillId="33" borderId="10" xfId="0" applyNumberFormat="1" applyFont="1" applyFill="1" applyBorder="1" applyAlignment="1">
      <alignment/>
    </xf>
    <xf numFmtId="191" fontId="46" fillId="0" borderId="10" xfId="0" applyNumberFormat="1" applyFont="1" applyBorder="1" applyAlignment="1">
      <alignment horizontal="left"/>
    </xf>
    <xf numFmtId="4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textRotation="90" wrapText="1"/>
    </xf>
    <xf numFmtId="0" fontId="5" fillId="35" borderId="13" xfId="0" applyFont="1" applyFill="1" applyBorder="1" applyAlignment="1">
      <alignment horizontal="center" vertical="center" textRotation="90" wrapText="1"/>
    </xf>
    <xf numFmtId="0" fontId="5" fillId="35" borderId="11" xfId="0" applyFont="1" applyFill="1" applyBorder="1" applyAlignment="1">
      <alignment horizontal="center" vertical="center" textRotation="90" wrapText="1"/>
    </xf>
    <xf numFmtId="0" fontId="5" fillId="35" borderId="10" xfId="0" applyFont="1" applyFill="1" applyBorder="1" applyAlignment="1">
      <alignment horizontal="center" vertical="center" textRotation="90" wrapText="1"/>
    </xf>
    <xf numFmtId="0" fontId="5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16" fontId="3" fillId="3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5"/>
  <sheetViews>
    <sheetView tabSelected="1" zoomScalePageLayoutView="0" workbookViewId="0" topLeftCell="A1">
      <selection activeCell="E11" sqref="E11:G11"/>
    </sheetView>
  </sheetViews>
  <sheetFormatPr defaultColWidth="9.140625" defaultRowHeight="15"/>
  <cols>
    <col min="1" max="1" width="23.421875" style="0" customWidth="1"/>
    <col min="2" max="10" width="13.7109375" style="0" customWidth="1"/>
    <col min="11" max="11" width="8.28125" style="0" customWidth="1"/>
    <col min="12" max="12" width="13.7109375" style="0" customWidth="1"/>
    <col min="13" max="13" width="7.8515625" style="0" customWidth="1"/>
    <col min="14" max="14" width="11.28125" style="0" customWidth="1"/>
    <col min="15" max="15" width="8.421875" style="0" customWidth="1"/>
    <col min="16" max="16" width="11.57421875" style="0" customWidth="1"/>
    <col min="17" max="17" width="10.28125" style="0" customWidth="1"/>
    <col min="18" max="18" width="11.57421875" style="0" customWidth="1"/>
    <col min="19" max="19" width="12.421875" style="0" customWidth="1"/>
    <col min="20" max="20" width="25.28125" style="0" customWidth="1"/>
    <col min="22" max="22" width="11.28125" style="0" bestFit="1" customWidth="1"/>
  </cols>
  <sheetData>
    <row r="1" spans="1:15" ht="18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9" ht="53.25" customHeight="1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9:13" ht="18.75">
      <c r="I3" s="43" t="s">
        <v>34</v>
      </c>
      <c r="J3" s="43"/>
      <c r="K3" s="43"/>
      <c r="L3" s="43"/>
      <c r="M3" s="43"/>
    </row>
    <row r="5" spans="1:20" ht="18.75" customHeight="1">
      <c r="A5" s="44" t="s">
        <v>0</v>
      </c>
      <c r="B5" s="45" t="s">
        <v>13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 t="s">
        <v>32</v>
      </c>
      <c r="O5" s="48"/>
      <c r="P5" s="47" t="s">
        <v>31</v>
      </c>
      <c r="Q5" s="51"/>
      <c r="R5" s="48"/>
      <c r="S5" s="55" t="s">
        <v>33</v>
      </c>
      <c r="T5" s="55" t="s">
        <v>35</v>
      </c>
    </row>
    <row r="6" spans="1:20" ht="17.25" customHeight="1">
      <c r="A6" s="44"/>
      <c r="B6" s="39" t="s">
        <v>14</v>
      </c>
      <c r="C6" s="36" t="s">
        <v>30</v>
      </c>
      <c r="D6" s="39" t="s">
        <v>17</v>
      </c>
      <c r="E6" s="53" t="s">
        <v>18</v>
      </c>
      <c r="F6" s="61"/>
      <c r="G6" s="54"/>
      <c r="H6" s="40" t="s">
        <v>19</v>
      </c>
      <c r="I6" s="58" t="s">
        <v>15</v>
      </c>
      <c r="J6" s="53" t="s">
        <v>20</v>
      </c>
      <c r="K6" s="61"/>
      <c r="L6" s="61"/>
      <c r="M6" s="54"/>
      <c r="N6" s="49"/>
      <c r="O6" s="50"/>
      <c r="P6" s="49"/>
      <c r="Q6" s="52"/>
      <c r="R6" s="50"/>
      <c r="S6" s="56"/>
      <c r="T6" s="56"/>
    </row>
    <row r="7" spans="1:20" ht="29.25" customHeight="1">
      <c r="A7" s="44"/>
      <c r="B7" s="39"/>
      <c r="C7" s="37"/>
      <c r="D7" s="39"/>
      <c r="E7" s="53" t="s">
        <v>38</v>
      </c>
      <c r="F7" s="61"/>
      <c r="G7" s="54"/>
      <c r="H7" s="40"/>
      <c r="I7" s="59"/>
      <c r="J7" s="40" t="s">
        <v>21</v>
      </c>
      <c r="K7" s="40"/>
      <c r="L7" s="53" t="s">
        <v>22</v>
      </c>
      <c r="M7" s="54"/>
      <c r="N7" s="39" t="s">
        <v>24</v>
      </c>
      <c r="O7" s="39" t="s">
        <v>25</v>
      </c>
      <c r="P7" s="39" t="s">
        <v>26</v>
      </c>
      <c r="Q7" s="39" t="s">
        <v>27</v>
      </c>
      <c r="R7" s="39" t="s">
        <v>28</v>
      </c>
      <c r="S7" s="56"/>
      <c r="T7" s="56"/>
    </row>
    <row r="8" spans="1:20" ht="87" customHeight="1">
      <c r="A8" s="44"/>
      <c r="B8" s="39"/>
      <c r="C8" s="38"/>
      <c r="D8" s="39"/>
      <c r="E8" s="32" t="s">
        <v>39</v>
      </c>
      <c r="F8" s="32" t="s">
        <v>40</v>
      </c>
      <c r="G8" s="32" t="s">
        <v>41</v>
      </c>
      <c r="H8" s="40"/>
      <c r="I8" s="60"/>
      <c r="J8" s="27" t="s">
        <v>18</v>
      </c>
      <c r="K8" s="26" t="s">
        <v>23</v>
      </c>
      <c r="L8" s="27" t="s">
        <v>18</v>
      </c>
      <c r="M8" s="26" t="s">
        <v>23</v>
      </c>
      <c r="N8" s="39"/>
      <c r="O8" s="39"/>
      <c r="P8" s="39"/>
      <c r="Q8" s="39"/>
      <c r="R8" s="39"/>
      <c r="S8" s="57"/>
      <c r="T8" s="57"/>
    </row>
    <row r="9" spans="1:20" ht="12.75" customHeight="1">
      <c r="A9" s="9">
        <v>1</v>
      </c>
      <c r="B9" s="9">
        <v>2</v>
      </c>
      <c r="C9" s="9">
        <v>3</v>
      </c>
      <c r="D9" s="9">
        <v>4</v>
      </c>
      <c r="E9" s="62" t="s">
        <v>42</v>
      </c>
      <c r="F9" s="9" t="s">
        <v>43</v>
      </c>
      <c r="G9" s="9" t="s">
        <v>44</v>
      </c>
      <c r="H9" s="9" t="s">
        <v>45</v>
      </c>
      <c r="I9" s="9">
        <v>6</v>
      </c>
      <c r="J9" s="9">
        <v>7</v>
      </c>
      <c r="K9" s="9">
        <v>8</v>
      </c>
      <c r="L9" s="9">
        <v>9</v>
      </c>
      <c r="M9" s="9">
        <v>10</v>
      </c>
      <c r="N9" s="10">
        <v>11</v>
      </c>
      <c r="O9" s="9">
        <v>12</v>
      </c>
      <c r="P9" s="10">
        <v>13</v>
      </c>
      <c r="Q9" s="10">
        <v>14</v>
      </c>
      <c r="R9" s="9">
        <v>15</v>
      </c>
      <c r="S9" s="11">
        <v>16</v>
      </c>
      <c r="T9" s="11">
        <v>17</v>
      </c>
    </row>
    <row r="10" spans="1:20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6"/>
      <c r="P10" s="7"/>
      <c r="Q10" s="7"/>
      <c r="R10" s="6"/>
      <c r="S10" s="1"/>
      <c r="T10" s="31"/>
    </row>
    <row r="11" spans="1:20" ht="45">
      <c r="A11" s="1" t="s">
        <v>1</v>
      </c>
      <c r="B11" s="2">
        <v>13318919</v>
      </c>
      <c r="C11" s="2">
        <v>89992</v>
      </c>
      <c r="D11" s="2">
        <v>12719982</v>
      </c>
      <c r="E11" s="2">
        <v>40418</v>
      </c>
      <c r="F11" s="2">
        <v>215158</v>
      </c>
      <c r="G11" s="2">
        <v>253369</v>
      </c>
      <c r="H11" s="2">
        <f>B11-C11-D11</f>
        <v>508945</v>
      </c>
      <c r="I11" s="13">
        <f>H11/B11*100</f>
        <v>3.8212185238156335</v>
      </c>
      <c r="J11" s="2">
        <v>508945</v>
      </c>
      <c r="K11" s="15">
        <f>J11/B11*100</f>
        <v>3.8212185238156335</v>
      </c>
      <c r="L11" s="2">
        <f>H11-J11</f>
        <v>0</v>
      </c>
      <c r="M11" s="15">
        <f>L11/B11*100</f>
        <v>0</v>
      </c>
      <c r="N11" s="17">
        <v>1.60036</v>
      </c>
      <c r="O11" s="17"/>
      <c r="P11" s="16">
        <f aca="true" t="shared" si="0" ref="P11:P19">J11*N11</f>
        <v>814495.2202</v>
      </c>
      <c r="Q11" s="16">
        <f aca="true" t="shared" si="1" ref="Q11:Q22">L11*O11</f>
        <v>0</v>
      </c>
      <c r="R11" s="3">
        <f aca="true" t="shared" si="2" ref="R11:R22">P11+Q11</f>
        <v>814495.2202</v>
      </c>
      <c r="S11" s="19">
        <f>R11*1.18</f>
        <v>961104.3598359999</v>
      </c>
      <c r="T11" s="31" t="s">
        <v>36</v>
      </c>
    </row>
    <row r="12" spans="1:20" ht="15.75" customHeight="1">
      <c r="A12" s="1" t="s">
        <v>2</v>
      </c>
      <c r="B12" s="2">
        <v>11205734</v>
      </c>
      <c r="C12" s="2">
        <v>78827</v>
      </c>
      <c r="D12" s="2">
        <v>10282139</v>
      </c>
      <c r="E12" s="2">
        <v>35626</v>
      </c>
      <c r="F12" s="2">
        <v>307385</v>
      </c>
      <c r="G12" s="2">
        <v>501757</v>
      </c>
      <c r="H12" s="2">
        <f aca="true" t="shared" si="3" ref="H12:H17">B12-C12-D12</f>
        <v>844768</v>
      </c>
      <c r="I12" s="13">
        <f aca="true" t="shared" si="4" ref="I12:I23">H12/B12*100</f>
        <v>7.538711877329946</v>
      </c>
      <c r="J12" s="2">
        <v>844768</v>
      </c>
      <c r="K12" s="15">
        <f aca="true" t="shared" si="5" ref="K12:K23">J12/B12*100</f>
        <v>7.538711877329946</v>
      </c>
      <c r="L12" s="2">
        <f aca="true" t="shared" si="6" ref="L12:L17">H12-J12</f>
        <v>0</v>
      </c>
      <c r="M12" s="15">
        <f aca="true" t="shared" si="7" ref="M12:M23">L12/B12*100</f>
        <v>0</v>
      </c>
      <c r="N12" s="17">
        <v>1.60071</v>
      </c>
      <c r="O12" s="18"/>
      <c r="P12" s="16">
        <f t="shared" si="0"/>
        <v>1352228.58528</v>
      </c>
      <c r="Q12" s="16">
        <f t="shared" si="1"/>
        <v>0</v>
      </c>
      <c r="R12" s="3">
        <f t="shared" si="2"/>
        <v>1352228.58528</v>
      </c>
      <c r="S12" s="19">
        <f aca="true" t="shared" si="8" ref="S12:S22">R12*1.18</f>
        <v>1595629.7306304</v>
      </c>
      <c r="T12" s="33" t="s">
        <v>37</v>
      </c>
    </row>
    <row r="13" spans="1:20" ht="15">
      <c r="A13" s="1" t="s">
        <v>3</v>
      </c>
      <c r="B13" s="2">
        <v>11325453</v>
      </c>
      <c r="C13" s="2">
        <v>62738</v>
      </c>
      <c r="D13" s="2">
        <f>9954157</f>
        <v>9954157</v>
      </c>
      <c r="E13" s="2">
        <v>34766</v>
      </c>
      <c r="F13" s="2">
        <v>584233</v>
      </c>
      <c r="G13" s="2">
        <v>689559</v>
      </c>
      <c r="H13" s="2">
        <f t="shared" si="3"/>
        <v>1308558</v>
      </c>
      <c r="I13" s="13">
        <f t="shared" si="4"/>
        <v>11.554133861135622</v>
      </c>
      <c r="J13" s="2">
        <v>1131700</v>
      </c>
      <c r="K13" s="15">
        <f t="shared" si="5"/>
        <v>9.99253628088872</v>
      </c>
      <c r="L13" s="2">
        <f t="shared" si="6"/>
        <v>176858</v>
      </c>
      <c r="M13" s="15">
        <f t="shared" si="7"/>
        <v>1.5615975802469004</v>
      </c>
      <c r="N13" s="17">
        <v>1.69277</v>
      </c>
      <c r="O13" s="17">
        <v>1.40468</v>
      </c>
      <c r="P13" s="16">
        <f t="shared" si="0"/>
        <v>1915707.8090000001</v>
      </c>
      <c r="Q13" s="16">
        <f t="shared" si="1"/>
        <v>248428.89544</v>
      </c>
      <c r="R13" s="3">
        <f t="shared" si="2"/>
        <v>2164136.70444</v>
      </c>
      <c r="S13" s="19">
        <f t="shared" si="8"/>
        <v>2553681.3112391997</v>
      </c>
      <c r="T13" s="34"/>
    </row>
    <row r="14" spans="1:20" ht="15">
      <c r="A14" s="1" t="s">
        <v>4</v>
      </c>
      <c r="B14" s="2">
        <v>9911782</v>
      </c>
      <c r="C14" s="2">
        <v>53333</v>
      </c>
      <c r="D14" s="2">
        <f>9089484-53333</f>
        <v>9036151</v>
      </c>
      <c r="E14" s="2">
        <v>30346</v>
      </c>
      <c r="F14" s="2">
        <v>298021</v>
      </c>
      <c r="G14" s="2">
        <v>493931</v>
      </c>
      <c r="H14" s="2">
        <f t="shared" si="3"/>
        <v>822298</v>
      </c>
      <c r="I14" s="13">
        <f t="shared" si="4"/>
        <v>8.296167127162402</v>
      </c>
      <c r="J14" s="2">
        <v>822298</v>
      </c>
      <c r="K14" s="15">
        <f t="shared" si="5"/>
        <v>8.296167127162402</v>
      </c>
      <c r="L14" s="2">
        <f t="shared" si="6"/>
        <v>0</v>
      </c>
      <c r="M14" s="15">
        <f t="shared" si="7"/>
        <v>0</v>
      </c>
      <c r="N14" s="17">
        <v>1.61717</v>
      </c>
      <c r="O14" s="18"/>
      <c r="P14" s="16">
        <f t="shared" si="0"/>
        <v>1329795.65666</v>
      </c>
      <c r="Q14" s="16">
        <f t="shared" si="1"/>
        <v>0</v>
      </c>
      <c r="R14" s="3">
        <f t="shared" si="2"/>
        <v>1329795.65666</v>
      </c>
      <c r="S14" s="19">
        <f t="shared" si="8"/>
        <v>1569158.8748588</v>
      </c>
      <c r="T14" s="34"/>
    </row>
    <row r="15" spans="1:20" ht="15">
      <c r="A15" s="1" t="s">
        <v>5</v>
      </c>
      <c r="B15" s="2">
        <v>9230198</v>
      </c>
      <c r="C15" s="2">
        <v>30135</v>
      </c>
      <c r="D15" s="2">
        <v>8215800</v>
      </c>
      <c r="E15" s="2">
        <v>28060</v>
      </c>
      <c r="F15" s="2">
        <v>320814</v>
      </c>
      <c r="G15" s="2">
        <v>635389</v>
      </c>
      <c r="H15" s="2">
        <f t="shared" si="3"/>
        <v>984263</v>
      </c>
      <c r="I15" s="13">
        <f t="shared" si="4"/>
        <v>10.66350906015234</v>
      </c>
      <c r="J15" s="2">
        <v>841000</v>
      </c>
      <c r="K15" s="15">
        <f t="shared" si="5"/>
        <v>9.111397176961967</v>
      </c>
      <c r="L15" s="2">
        <f t="shared" si="6"/>
        <v>143263</v>
      </c>
      <c r="M15" s="15">
        <f t="shared" si="7"/>
        <v>1.5521118831903715</v>
      </c>
      <c r="N15" s="17">
        <v>1.64611</v>
      </c>
      <c r="O15" s="17">
        <v>1.35596</v>
      </c>
      <c r="P15" s="16">
        <f t="shared" si="0"/>
        <v>1384378.51</v>
      </c>
      <c r="Q15" s="16">
        <f t="shared" si="1"/>
        <v>194258.89748</v>
      </c>
      <c r="R15" s="3">
        <f t="shared" si="2"/>
        <v>1578637.40748</v>
      </c>
      <c r="S15" s="19">
        <f t="shared" si="8"/>
        <v>1862792.1408264</v>
      </c>
      <c r="T15" s="34"/>
    </row>
    <row r="16" spans="1:20" ht="15">
      <c r="A16" s="1" t="s">
        <v>6</v>
      </c>
      <c r="B16" s="2">
        <v>9613841</v>
      </c>
      <c r="C16" s="2">
        <v>20900</v>
      </c>
      <c r="D16" s="2">
        <f>8960800-20900</f>
        <v>8939900</v>
      </c>
      <c r="E16" s="2">
        <v>31414</v>
      </c>
      <c r="F16" s="2">
        <v>332741</v>
      </c>
      <c r="G16" s="2">
        <v>288886</v>
      </c>
      <c r="H16" s="2">
        <f t="shared" si="3"/>
        <v>653041</v>
      </c>
      <c r="I16" s="13">
        <f t="shared" si="4"/>
        <v>6.792716875596342</v>
      </c>
      <c r="J16" s="2">
        <v>653041</v>
      </c>
      <c r="K16" s="15">
        <f t="shared" si="5"/>
        <v>6.792716875596342</v>
      </c>
      <c r="L16" s="2">
        <f t="shared" si="6"/>
        <v>0</v>
      </c>
      <c r="M16" s="15">
        <f t="shared" si="7"/>
        <v>0</v>
      </c>
      <c r="N16" s="17">
        <v>1.65506</v>
      </c>
      <c r="O16" s="17"/>
      <c r="P16" s="16">
        <f t="shared" si="0"/>
        <v>1080822.03746</v>
      </c>
      <c r="Q16" s="16">
        <f t="shared" si="1"/>
        <v>0</v>
      </c>
      <c r="R16" s="3">
        <f t="shared" si="2"/>
        <v>1080822.03746</v>
      </c>
      <c r="S16" s="19">
        <f t="shared" si="8"/>
        <v>1275370.0042027999</v>
      </c>
      <c r="T16" s="34"/>
    </row>
    <row r="17" spans="1:22" ht="15">
      <c r="A17" s="1" t="s">
        <v>7</v>
      </c>
      <c r="B17" s="2">
        <v>9534101</v>
      </c>
      <c r="C17" s="2">
        <v>21920</v>
      </c>
      <c r="D17" s="2">
        <f>8453945+2813</f>
        <v>8456758</v>
      </c>
      <c r="E17" s="2">
        <v>31199</v>
      </c>
      <c r="F17" s="2">
        <v>423004</v>
      </c>
      <c r="G17" s="2">
        <v>601220</v>
      </c>
      <c r="H17" s="2">
        <f t="shared" si="3"/>
        <v>1055423</v>
      </c>
      <c r="I17" s="13">
        <f t="shared" si="4"/>
        <v>11.069979225099463</v>
      </c>
      <c r="J17" s="2">
        <v>727300</v>
      </c>
      <c r="K17" s="15">
        <f t="shared" si="5"/>
        <v>7.628406705571926</v>
      </c>
      <c r="L17" s="2">
        <f t="shared" si="6"/>
        <v>328123</v>
      </c>
      <c r="M17" s="15">
        <f t="shared" si="7"/>
        <v>3.441572519527536</v>
      </c>
      <c r="N17" s="17">
        <v>1.71932</v>
      </c>
      <c r="O17" s="29">
        <v>1.5888</v>
      </c>
      <c r="P17" s="20">
        <f t="shared" si="0"/>
        <v>1250461.436</v>
      </c>
      <c r="Q17" s="16">
        <f t="shared" si="1"/>
        <v>521321.8224</v>
      </c>
      <c r="R17" s="3">
        <f t="shared" si="2"/>
        <v>1771783.2584</v>
      </c>
      <c r="S17" s="19">
        <f t="shared" si="8"/>
        <v>2090704.244912</v>
      </c>
      <c r="T17" s="34"/>
      <c r="V17" s="21"/>
    </row>
    <row r="18" spans="1:20" ht="15">
      <c r="A18" s="1" t="s">
        <v>8</v>
      </c>
      <c r="B18" s="2">
        <v>9009206</v>
      </c>
      <c r="C18" s="2">
        <v>17713</v>
      </c>
      <c r="D18" s="2">
        <f>8244771+5283</f>
        <v>8250054</v>
      </c>
      <c r="E18" s="2">
        <v>28288</v>
      </c>
      <c r="F18" s="2">
        <v>232945</v>
      </c>
      <c r="G18" s="2">
        <v>480206</v>
      </c>
      <c r="H18" s="2">
        <f>B18-C18-D18</f>
        <v>741439</v>
      </c>
      <c r="I18" s="13">
        <f t="shared" si="4"/>
        <v>8.229792947347413</v>
      </c>
      <c r="J18" s="2">
        <v>741439</v>
      </c>
      <c r="K18" s="15">
        <f t="shared" si="5"/>
        <v>8.229792947347413</v>
      </c>
      <c r="L18" s="2">
        <f>H18-J18</f>
        <v>0</v>
      </c>
      <c r="M18" s="15">
        <f t="shared" si="7"/>
        <v>0</v>
      </c>
      <c r="N18" s="17">
        <v>1.57004</v>
      </c>
      <c r="O18" s="17"/>
      <c r="P18" s="20">
        <f t="shared" si="0"/>
        <v>1164088.8875600002</v>
      </c>
      <c r="Q18" s="16">
        <f t="shared" si="1"/>
        <v>0</v>
      </c>
      <c r="R18" s="3">
        <f t="shared" si="2"/>
        <v>1164088.8875600002</v>
      </c>
      <c r="S18" s="19">
        <f t="shared" si="8"/>
        <v>1373624.8873208002</v>
      </c>
      <c r="T18" s="34"/>
    </row>
    <row r="19" spans="1:20" ht="15">
      <c r="A19" s="1" t="s">
        <v>9</v>
      </c>
      <c r="B19" s="2">
        <v>10828673</v>
      </c>
      <c r="C19" s="2">
        <v>27914</v>
      </c>
      <c r="D19" s="2">
        <f>9982509+27665</f>
        <v>10010174</v>
      </c>
      <c r="E19" s="2">
        <v>34636</v>
      </c>
      <c r="F19" s="2">
        <v>434080</v>
      </c>
      <c r="G19" s="2">
        <v>321869</v>
      </c>
      <c r="H19" s="2">
        <f>B19-C19-D19</f>
        <v>790585</v>
      </c>
      <c r="I19" s="13">
        <f t="shared" si="4"/>
        <v>7.3008484049707665</v>
      </c>
      <c r="J19" s="2">
        <v>790585</v>
      </c>
      <c r="K19" s="22">
        <f t="shared" si="5"/>
        <v>7.3008484049707665</v>
      </c>
      <c r="L19" s="2">
        <f>H19-J19</f>
        <v>0</v>
      </c>
      <c r="M19" s="12">
        <f t="shared" si="7"/>
        <v>0</v>
      </c>
      <c r="N19" s="17">
        <v>1.72261</v>
      </c>
      <c r="O19" s="18"/>
      <c r="P19" s="23">
        <f t="shared" si="0"/>
        <v>1361869.62685</v>
      </c>
      <c r="Q19" s="16">
        <f t="shared" si="1"/>
        <v>0</v>
      </c>
      <c r="R19" s="3">
        <f t="shared" si="2"/>
        <v>1361869.62685</v>
      </c>
      <c r="S19" s="19">
        <f t="shared" si="8"/>
        <v>1607006.1596829998</v>
      </c>
      <c r="T19" s="34"/>
    </row>
    <row r="20" spans="1:20" ht="15">
      <c r="A20" s="1" t="s">
        <v>10</v>
      </c>
      <c r="B20" s="2">
        <v>10953186</v>
      </c>
      <c r="C20" s="2">
        <v>42994</v>
      </c>
      <c r="D20" s="2">
        <v>9516755</v>
      </c>
      <c r="E20" s="2">
        <v>33182</v>
      </c>
      <c r="F20" s="2">
        <v>407109</v>
      </c>
      <c r="G20" s="2">
        <v>953146</v>
      </c>
      <c r="H20" s="2">
        <f>B20-C20-D20</f>
        <v>1393437</v>
      </c>
      <c r="I20" s="13">
        <f t="shared" si="4"/>
        <v>12.721750548196662</v>
      </c>
      <c r="J20" s="2">
        <v>1048500</v>
      </c>
      <c r="K20" s="22">
        <f t="shared" si="5"/>
        <v>9.572557244987896</v>
      </c>
      <c r="L20" s="2">
        <f>H20-J20</f>
        <v>344937</v>
      </c>
      <c r="M20" s="12">
        <f t="shared" si="7"/>
        <v>3.149193303208765</v>
      </c>
      <c r="N20" s="17">
        <v>1.75214</v>
      </c>
      <c r="O20" s="17">
        <v>1.62722</v>
      </c>
      <c r="P20" s="23">
        <f>J20*N20</f>
        <v>1837118.79</v>
      </c>
      <c r="Q20" s="16">
        <f t="shared" si="1"/>
        <v>561288.38514</v>
      </c>
      <c r="R20" s="3">
        <f t="shared" si="2"/>
        <v>2398407.17514</v>
      </c>
      <c r="S20" s="19">
        <f t="shared" si="8"/>
        <v>2830120.4666652</v>
      </c>
      <c r="T20" s="34"/>
    </row>
    <row r="21" spans="1:20" ht="15">
      <c r="A21" s="1" t="s">
        <v>11</v>
      </c>
      <c r="B21" s="2">
        <v>11822263</v>
      </c>
      <c r="C21" s="2">
        <v>57766</v>
      </c>
      <c r="D21" s="2">
        <v>10527354</v>
      </c>
      <c r="E21" s="2">
        <v>36026</v>
      </c>
      <c r="F21" s="2">
        <v>501974</v>
      </c>
      <c r="G21" s="2">
        <v>699143</v>
      </c>
      <c r="H21" s="2">
        <f>B21-C21-D21</f>
        <v>1237143</v>
      </c>
      <c r="I21" s="13">
        <f t="shared" si="4"/>
        <v>10.464519356404098</v>
      </c>
      <c r="J21" s="2">
        <v>1122400</v>
      </c>
      <c r="K21" s="22">
        <f t="shared" si="5"/>
        <v>9.493952215409182</v>
      </c>
      <c r="L21" s="2">
        <f>H21-J21</f>
        <v>114743</v>
      </c>
      <c r="M21" s="12">
        <f t="shared" si="7"/>
        <v>0.9705671409949178</v>
      </c>
      <c r="N21" s="17">
        <v>1.78825</v>
      </c>
      <c r="O21" s="17">
        <v>1.66932</v>
      </c>
      <c r="P21" s="23">
        <f>J21*N21</f>
        <v>2007131.7999999998</v>
      </c>
      <c r="Q21" s="16">
        <f t="shared" si="1"/>
        <v>191542.78475999998</v>
      </c>
      <c r="R21" s="3">
        <f t="shared" si="2"/>
        <v>2198674.58476</v>
      </c>
      <c r="S21" s="19">
        <f t="shared" si="8"/>
        <v>2594436.0100168</v>
      </c>
      <c r="T21" s="34"/>
    </row>
    <row r="22" spans="1:20" ht="15">
      <c r="A22" s="1" t="s">
        <v>12</v>
      </c>
      <c r="B22" s="2">
        <v>13113475</v>
      </c>
      <c r="C22" s="2">
        <v>76307</v>
      </c>
      <c r="D22" s="2">
        <v>11149330</v>
      </c>
      <c r="E22" s="2">
        <v>40470</v>
      </c>
      <c r="F22" s="2">
        <v>623285</v>
      </c>
      <c r="G22" s="2">
        <v>1224083</v>
      </c>
      <c r="H22" s="2">
        <f>B22-C22-D22</f>
        <v>1887838</v>
      </c>
      <c r="I22" s="13">
        <f t="shared" si="4"/>
        <v>14.396168826340844</v>
      </c>
      <c r="J22" s="2">
        <v>1221200</v>
      </c>
      <c r="K22" s="22">
        <f t="shared" si="5"/>
        <v>9.312558265448327</v>
      </c>
      <c r="L22" s="2">
        <f>H22-J22</f>
        <v>666638</v>
      </c>
      <c r="M22" s="12">
        <f t="shared" si="7"/>
        <v>5.0836105608925175</v>
      </c>
      <c r="N22" s="17">
        <v>1.75535</v>
      </c>
      <c r="O22" s="17">
        <v>1.63092</v>
      </c>
      <c r="P22" s="23">
        <f>J22*N22</f>
        <v>2143633.42</v>
      </c>
      <c r="Q22" s="16">
        <f t="shared" si="1"/>
        <v>1087233.24696</v>
      </c>
      <c r="R22" s="3">
        <f t="shared" si="2"/>
        <v>3230866.66696</v>
      </c>
      <c r="S22" s="19">
        <f t="shared" si="8"/>
        <v>3812422.6670128</v>
      </c>
      <c r="T22" s="35"/>
    </row>
    <row r="23" spans="1:20" ht="43.5" customHeight="1">
      <c r="A23" s="4" t="s">
        <v>16</v>
      </c>
      <c r="B23" s="5">
        <f>SUM(B11:B22)</f>
        <v>129866831</v>
      </c>
      <c r="C23" s="5">
        <f>SUM(C11:C22)</f>
        <v>580539</v>
      </c>
      <c r="D23" s="5">
        <f>SUM(D11:D22)</f>
        <v>117058554</v>
      </c>
      <c r="E23" s="5">
        <f>SUM(E11:E22)</f>
        <v>404431</v>
      </c>
      <c r="F23" s="5">
        <f>SUM(F11:F22)</f>
        <v>4680749</v>
      </c>
      <c r="G23" s="5">
        <f>SUM(G11:G22)</f>
        <v>7142558</v>
      </c>
      <c r="H23" s="5">
        <f>SUM(H11:H22)</f>
        <v>12227738</v>
      </c>
      <c r="I23" s="14">
        <f t="shared" si="4"/>
        <v>9.415597428414959</v>
      </c>
      <c r="J23" s="5">
        <f>SUM(J11:J22)</f>
        <v>10453176</v>
      </c>
      <c r="K23" s="8">
        <f t="shared" si="5"/>
        <v>8.04914997887336</v>
      </c>
      <c r="L23" s="5">
        <f>SUM(L11:L22)</f>
        <v>1774562</v>
      </c>
      <c r="M23" s="8">
        <f t="shared" si="7"/>
        <v>1.3664474495416001</v>
      </c>
      <c r="N23" s="24">
        <f>P23/J23</f>
        <v>1.6876910691076088</v>
      </c>
      <c r="O23" s="24">
        <f>Q23/L23</f>
        <v>1.5801499368182121</v>
      </c>
      <c r="P23" s="25">
        <f>SUM(P11:P22)</f>
        <v>17641731.779009998</v>
      </c>
      <c r="Q23" s="25">
        <f>SUM(Q11:Q22)</f>
        <v>2804074.03218</v>
      </c>
      <c r="R23" s="28">
        <f>SUM(R11:R22)</f>
        <v>20445805.81119</v>
      </c>
      <c r="S23" s="28">
        <f>SUM(S11:S22)</f>
        <v>24126050.8572042</v>
      </c>
      <c r="T23" s="31"/>
    </row>
    <row r="25" ht="15">
      <c r="I25" s="30"/>
    </row>
  </sheetData>
  <sheetProtection/>
  <mergeCells count="25">
    <mergeCell ref="I6:I8"/>
    <mergeCell ref="J6:M6"/>
    <mergeCell ref="O7:O8"/>
    <mergeCell ref="E6:G6"/>
    <mergeCell ref="E7:G7"/>
    <mergeCell ref="A1:O1"/>
    <mergeCell ref="A2:S2"/>
    <mergeCell ref="I3:M3"/>
    <mergeCell ref="A5:A8"/>
    <mergeCell ref="B5:M5"/>
    <mergeCell ref="N5:O6"/>
    <mergeCell ref="P5:R6"/>
    <mergeCell ref="L7:M7"/>
    <mergeCell ref="R7:R8"/>
    <mergeCell ref="B6:B8"/>
    <mergeCell ref="T5:T8"/>
    <mergeCell ref="T12:T22"/>
    <mergeCell ref="C6:C8"/>
    <mergeCell ref="D6:D8"/>
    <mergeCell ref="J7:K7"/>
    <mergeCell ref="N7:N8"/>
    <mergeCell ref="H6:H8"/>
    <mergeCell ref="S5:S8"/>
    <mergeCell ref="P7:P8"/>
    <mergeCell ref="Q7:Q8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Rybak_IN</cp:lastModifiedBy>
  <cp:lastPrinted>2015-07-27T09:47:02Z</cp:lastPrinted>
  <dcterms:created xsi:type="dcterms:W3CDTF">2009-03-31T06:53:37Z</dcterms:created>
  <dcterms:modified xsi:type="dcterms:W3CDTF">2017-08-11T07:58:41Z</dcterms:modified>
  <cp:category/>
  <cp:version/>
  <cp:contentType/>
  <cp:contentStatus/>
</cp:coreProperties>
</file>