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Приказ 1831-э" sheetId="6" r:id="rId1"/>
  </sheets>
  <definedNames>
    <definedName name="A1\">'Приказ 1831-э'!$A$641</definedName>
    <definedName name="А1">'Приказ 1831-э'!$PAI$710</definedName>
    <definedName name="_xlnm.Print_Area" localSheetId="0">'Приказ 1831-э'!$A$1:$F$83</definedName>
  </definedNames>
  <calcPr calcId="125725" refMode="R1C1"/>
</workbook>
</file>

<file path=xl/calcChain.xml><?xml version="1.0" encoding="utf-8"?>
<calcChain xmlns="http://schemas.openxmlformats.org/spreadsheetml/2006/main">
  <c r="E62" i="6"/>
  <c r="E72"/>
  <c r="E68"/>
  <c r="E60"/>
  <c r="H63"/>
  <c r="H62"/>
  <c r="H61"/>
  <c r="E59"/>
  <c r="D59"/>
  <c r="D53"/>
  <c r="D72"/>
  <c r="D68"/>
  <c r="D64"/>
  <c r="D62"/>
  <c r="D60"/>
  <c r="E64"/>
  <c r="E61"/>
  <c r="E51" l="1"/>
  <c r="E53" s="1"/>
  <c r="E34"/>
  <c r="D34"/>
  <c r="E31"/>
  <c r="D26"/>
  <c r="E26"/>
  <c r="E17"/>
  <c r="E23"/>
  <c r="E25"/>
  <c r="E49" s="1"/>
  <c r="D25"/>
  <c r="D49" s="1"/>
  <c r="E15"/>
  <c r="D15"/>
  <c r="D14" s="1"/>
  <c r="E24" l="1"/>
  <c r="E21" s="1"/>
  <c r="D24"/>
  <c r="D21" s="1"/>
  <c r="D13" s="1"/>
  <c r="D12" s="1"/>
  <c r="E14"/>
  <c r="E13" l="1"/>
  <c r="E12" s="1"/>
</calcChain>
</file>

<file path=xl/sharedStrings.xml><?xml version="1.0" encoding="utf-8"?>
<sst xmlns="http://schemas.openxmlformats.org/spreadsheetml/2006/main" count="200" uniqueCount="128">
  <si>
    <t>Показатель</t>
  </si>
  <si>
    <t>Примечание</t>
  </si>
  <si>
    <t>1.1.</t>
  </si>
  <si>
    <t>1.1.1.</t>
  </si>
  <si>
    <t>1.1.2.</t>
  </si>
  <si>
    <t>1.1.3.</t>
  </si>
  <si>
    <t>1.2.</t>
  </si>
  <si>
    <t>1.2.1.</t>
  </si>
  <si>
    <t>1.2.2.</t>
  </si>
  <si>
    <t>Фонд оплаты труда</t>
  </si>
  <si>
    <t>отчисления на социальные нужды</t>
  </si>
  <si>
    <t>1.2.3.</t>
  </si>
  <si>
    <t>1.2.4.</t>
  </si>
  <si>
    <t>налог на прибыль</t>
  </si>
  <si>
    <t>1.2.5.</t>
  </si>
  <si>
    <t>прочие налоги</t>
  </si>
  <si>
    <t>1.2.6.</t>
  </si>
  <si>
    <t>1.2.7.</t>
  </si>
  <si>
    <t>N п/п</t>
  </si>
  <si>
    <t>Ед. изм.</t>
  </si>
  <si>
    <t>I</t>
  </si>
  <si>
    <t>Структура затрат</t>
  </si>
  <si>
    <t>X</t>
  </si>
  <si>
    <t>Необходимая валовая выручка на содержание</t>
  </si>
  <si>
    <t>тыс. руб.</t>
  </si>
  <si>
    <t>Подконтрольные расходы, всего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</si>
  <si>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</si>
  <si>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</si>
  <si>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</si>
  <si>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</si>
  <si>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</si>
  <si>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</si>
  <si>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</si>
  <si>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</si>
  <si>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в том числе на ремонт</t>
  </si>
  <si>
    <t>1.1.2.1</t>
  </si>
  <si>
    <t>Прочие подконтрольные расходы (с расшифровкой)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</si>
  <si>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</si>
  <si>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</si>
  <si>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</si>
  <si>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</si>
  <si>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</si>
  <si>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в том числе прочие расходы (с расшифровкой) &lt;****&gt;</t>
  </si>
  <si>
    <t>Расходы на обслуживание операционных заемных средств в составе подконтрольных расходов</t>
  </si>
  <si>
    <t>Расходы из прибыли в составе подконтрольных расходов</t>
  </si>
  <si>
    <t>Неподконтрольные расходы, включенные в НВВ, всего</t>
  </si>
  <si>
    <t>Оплата услуг ОАО "ФСК ЕЭС"</t>
  </si>
  <si>
    <t>Расходы на оплату технологического присоединения к сетям смежной сетевой организации</t>
  </si>
  <si>
    <t>Плата за аренду имущества</t>
  </si>
  <si>
    <t>расходы на возврат и обслуживание долгосрочных заемных средств, направляемых на финансирование капитальных вложений</t>
  </si>
  <si>
    <t>амортизация</t>
  </si>
  <si>
    <t>прибыль на капитальные вложения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</si>
  <si>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</si>
  <si>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</si>
  <si>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>Справочно: "Количество льготных технологических присоединений"</t>
  </si>
  <si>
    <t>ед.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</si>
  <si>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</si>
  <si>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прочие неподконтрольные расходы (с расшифровкой)</t>
  </si>
  <si>
    <t>недополученный по независящим причинам доход (+)/избыток средств, полученный в предыдущем периоде регулирования (-)</t>
  </si>
  <si>
    <t>II</t>
  </si>
  <si>
    <t>III</t>
  </si>
  <si>
    <t>Необходимая валовая выручка на оплату технологического расхода (потерь) электроэнергии</t>
  </si>
  <si>
    <t>Справочно:</t>
  </si>
  <si>
    <t>Объем технологических потерь</t>
  </si>
  <si>
    <t>МВт·ч</t>
  </si>
  <si>
    <t>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</si>
  <si>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</si>
  <si>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</si>
  <si>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</si>
  <si>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</si>
  <si>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Трансформаторная мощность подстанций, всего</t>
  </si>
  <si>
    <t>МВа</t>
  </si>
  <si>
    <t>Количество условных единиц по линиям электропередач, всего</t>
  </si>
  <si>
    <t>у.е.</t>
  </si>
  <si>
    <t>Количество условных единиц по подстанциям, всего</t>
  </si>
  <si>
    <t>Длина линий электропередач, всего</t>
  </si>
  <si>
    <t>км</t>
  </si>
  <si>
    <t>Доля кабельных линий электропередач</t>
  </si>
  <si>
    <t>%</t>
  </si>
  <si>
    <t>Ввод в эксплуатацию новых объектов электросетевого комплекса на конец года</t>
  </si>
  <si>
    <t>в том числе за счет платы за технологическое присоединение</t>
  </si>
  <si>
    <t>Приложение № 2</t>
  </si>
  <si>
    <t>к приказу Федеральной службы по тарифам от 24 октября 2014г. № 1831-э</t>
  </si>
  <si>
    <t>Форма раскрытия информации о структуре и объёмах затрат на оказание услуг  по передаче электрической энергии сетевыми организациями, регулирование деятельности которых осуществляется методом  долгосрочной индексации необходимой валовой выручки</t>
  </si>
  <si>
    <t>Наимнование организации:                 Акционерное общество "Мурманэнергосбыт"</t>
  </si>
  <si>
    <t>ИНН</t>
  </si>
  <si>
    <t>КПП</t>
  </si>
  <si>
    <t>7.1.</t>
  </si>
  <si>
    <r>
      <t xml:space="preserve">Долгосрочный период регулирования  </t>
    </r>
    <r>
      <rPr>
        <b/>
        <sz val="14"/>
        <color theme="1"/>
        <rFont val="Times New Roman"/>
        <family val="1"/>
        <charset val="204"/>
      </rPr>
      <t xml:space="preserve"> 2015 - 2017 гг</t>
    </r>
  </si>
  <si>
    <t>2015 год</t>
  </si>
  <si>
    <t>план</t>
  </si>
  <si>
    <t>факт</t>
  </si>
  <si>
    <t>1.1.4.</t>
  </si>
  <si>
    <t>1.1.5.</t>
  </si>
  <si>
    <t>1.2.9.</t>
  </si>
  <si>
    <t>1.2.8.</t>
  </si>
  <si>
    <t>1.2.10.</t>
  </si>
  <si>
    <t>1.2.11.</t>
  </si>
  <si>
    <t>1.2.12.</t>
  </si>
  <si>
    <t>1.3.</t>
  </si>
  <si>
    <t>норматив технологического расхода (потерь) электрической энергии, установленный Минэнерго России</t>
  </si>
  <si>
    <t>Х</t>
  </si>
  <si>
    <t>Примечание:</t>
  </si>
  <si>
    <t>&lt;*&gt;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</si>
  <si>
    <t>&lt;**&gt;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</si>
  <si>
    <t>&lt;***&gt; 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</si>
  <si>
    <t>&lt;****&gt; 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N 1178.</t>
  </si>
  <si>
    <t>&lt;*****&gt; 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N 400.</t>
  </si>
  <si>
    <t>1.1.3.3.1.</t>
  </si>
  <si>
    <t>Ремонт основных фондов</t>
  </si>
  <si>
    <t>1.1.3.3.2</t>
  </si>
  <si>
    <t>Оплата услуг сторонних организаций</t>
  </si>
  <si>
    <t>Расходы на командировки  и представительские раходы</t>
  </si>
  <si>
    <t>Расходы на подготовку кадров</t>
  </si>
  <si>
    <t>Расходы на обеспечение нормальных условий труда по технике безопасности</t>
  </si>
  <si>
    <t>1.1.3.3.3.</t>
  </si>
  <si>
    <t>1.1.3.3.4.</t>
  </si>
  <si>
    <t>1.1.3.3.5.</t>
  </si>
  <si>
    <t>1.1.3.3.6.</t>
  </si>
  <si>
    <t>1.1.3.3.7.</t>
  </si>
  <si>
    <t>Расходы на страхование</t>
  </si>
  <si>
    <t>Другие прочие расходы</t>
  </si>
  <si>
    <r>
      <t>Справочно: расходы на ремонт, всего (</t>
    </r>
    <r>
      <rPr>
        <sz val="12"/>
        <color rgb="FF0000FF"/>
        <rFont val="Times New Roman"/>
        <family val="1"/>
        <charset val="204"/>
      </rPr>
      <t>пункт 1.1.1.2</t>
    </r>
    <r>
      <rPr>
        <sz val="12"/>
        <color theme="1"/>
        <rFont val="Times New Roman"/>
        <family val="1"/>
        <charset val="204"/>
      </rPr>
      <t xml:space="preserve"> + </t>
    </r>
    <r>
      <rPr>
        <sz val="12"/>
        <color rgb="FF0000FF"/>
        <rFont val="Times New Roman"/>
        <family val="1"/>
        <charset val="204"/>
      </rPr>
      <t>пункт 1.1.2.1</t>
    </r>
    <r>
      <rPr>
        <sz val="12"/>
        <color theme="1"/>
        <rFont val="Times New Roman"/>
        <family val="1"/>
        <charset val="204"/>
      </rPr>
      <t xml:space="preserve"> + </t>
    </r>
    <r>
      <rPr>
        <sz val="12"/>
        <color rgb="FF0000FF"/>
        <rFont val="Times New Roman"/>
        <family val="1"/>
        <charset val="204"/>
      </rPr>
      <t>пункт 1.1.3.3.1</t>
    </r>
    <r>
      <rPr>
        <sz val="12"/>
        <color theme="1"/>
        <rFont val="Times New Roman"/>
        <family val="1"/>
        <charset val="204"/>
      </rPr>
      <t>)</t>
    </r>
  </si>
  <si>
    <t>руб/МВтч</t>
  </si>
  <si>
    <t>СН1</t>
  </si>
  <si>
    <t>СН2</t>
  </si>
  <si>
    <t>НН</t>
  </si>
  <si>
    <t>введено 14.01.2016г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</si>
</sst>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"/>
    <numFmt numFmtId="166" formatCode="0.0000"/>
    <numFmt numFmtId="167" formatCode="0.00000"/>
  </numFmts>
  <fonts count="10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164" fontId="0" fillId="2" borderId="1" xfId="0" applyNumberFormat="1" applyFill="1" applyBorder="1" applyAlignment="1">
      <alignment vertical="center" wrapText="1"/>
    </xf>
    <xf numFmtId="16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5" fillId="0" borderId="5" xfId="0" applyFont="1" applyBorder="1"/>
    <xf numFmtId="0" fontId="5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16" fontId="3" fillId="2" borderId="1" xfId="0" applyNumberFormat="1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14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 applyProtection="1">
      <alignment horizontal="justify" vertical="top" wrapText="1"/>
    </xf>
    <xf numFmtId="164" fontId="0" fillId="2" borderId="0" xfId="0" applyNumberFormat="1" applyFill="1"/>
    <xf numFmtId="0" fontId="3" fillId="2" borderId="1" xfId="0" applyFont="1" applyFill="1" applyBorder="1" applyAlignment="1">
      <alignment horizontal="justify" vertical="center" wrapText="1"/>
    </xf>
    <xf numFmtId="2" fontId="3" fillId="2" borderId="1" xfId="0" applyNumberFormat="1" applyFont="1" applyFill="1" applyBorder="1" applyAlignment="1">
      <alignment wrapText="1"/>
    </xf>
    <xf numFmtId="16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wrapText="1"/>
    </xf>
    <xf numFmtId="16" fontId="3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top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wrapText="1"/>
    </xf>
    <xf numFmtId="2" fontId="7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wrapText="1"/>
    </xf>
    <xf numFmtId="1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167" fontId="3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wrapText="1"/>
    </xf>
    <xf numFmtId="0" fontId="2" fillId="0" borderId="0" xfId="1" applyAlignment="1" applyProtection="1">
      <alignment vertical="top" wrapText="1"/>
    </xf>
    <xf numFmtId="0" fontId="1" fillId="0" borderId="0" xfId="0" applyFont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FEBF4"/>
      <color rgb="FFF3FD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H83"/>
  <sheetViews>
    <sheetView tabSelected="1" topLeftCell="B1" workbookViewId="0">
      <selection activeCell="E64" sqref="E64"/>
    </sheetView>
  </sheetViews>
  <sheetFormatPr defaultRowHeight="15"/>
  <cols>
    <col min="1" max="1" width="12" customWidth="1"/>
    <col min="2" max="2" width="72.28515625" customWidth="1"/>
    <col min="3" max="3" width="12.85546875" customWidth="1"/>
    <col min="4" max="6" width="16.7109375" customWidth="1"/>
    <col min="7" max="7" width="9.28515625" bestFit="1" customWidth="1"/>
    <col min="8" max="8" width="11.85546875" customWidth="1"/>
  </cols>
  <sheetData>
    <row r="1" spans="1:7" ht="15.75">
      <c r="A1" s="3"/>
      <c r="B1" s="3"/>
      <c r="C1" s="3" t="s">
        <v>81</v>
      </c>
      <c r="D1" s="3"/>
      <c r="E1" s="3"/>
      <c r="F1" s="3"/>
    </row>
    <row r="2" spans="1:7" ht="51" customHeight="1">
      <c r="A2" s="3"/>
      <c r="B2" s="3"/>
      <c r="C2" s="50" t="s">
        <v>82</v>
      </c>
      <c r="D2" s="50"/>
      <c r="E2" s="50"/>
      <c r="F2" s="50"/>
    </row>
    <row r="3" spans="1:7" ht="69.75" customHeight="1">
      <c r="A3" s="51" t="s">
        <v>83</v>
      </c>
      <c r="B3" s="51"/>
      <c r="C3" s="51"/>
      <c r="D3" s="51"/>
      <c r="E3" s="51"/>
      <c r="F3" s="51"/>
    </row>
    <row r="4" spans="1:7" ht="38.25" customHeight="1">
      <c r="A4" s="6" t="s">
        <v>84</v>
      </c>
      <c r="B4" s="6"/>
      <c r="C4" s="7"/>
      <c r="D4" s="5"/>
      <c r="E4" s="5"/>
      <c r="F4" s="5"/>
    </row>
    <row r="5" spans="1:7" ht="19.5" customHeight="1">
      <c r="A5" s="8" t="s">
        <v>85</v>
      </c>
      <c r="B5" s="8">
        <v>5190907139</v>
      </c>
      <c r="C5" s="9"/>
      <c r="D5" s="4"/>
      <c r="E5" s="4"/>
      <c r="F5" s="4"/>
    </row>
    <row r="6" spans="1:7" ht="19.5" customHeight="1">
      <c r="A6" s="8" t="s">
        <v>86</v>
      </c>
      <c r="B6" s="8">
        <v>519950001</v>
      </c>
      <c r="C6" s="9"/>
      <c r="D6" s="4"/>
      <c r="E6" s="4"/>
      <c r="F6" s="4"/>
    </row>
    <row r="7" spans="1:7" ht="19.5" customHeight="1">
      <c r="A7" s="8" t="s">
        <v>88</v>
      </c>
      <c r="B7" s="8"/>
      <c r="C7" s="9"/>
      <c r="D7" s="4"/>
      <c r="E7" s="4"/>
      <c r="F7" s="4"/>
    </row>
    <row r="8" spans="1:7" ht="15.75">
      <c r="A8" s="3"/>
      <c r="B8" s="3"/>
      <c r="C8" s="3"/>
      <c r="D8" s="3"/>
      <c r="E8" s="3"/>
      <c r="F8" s="3"/>
    </row>
    <row r="9" spans="1:7" ht="15.75">
      <c r="A9" s="52" t="s">
        <v>18</v>
      </c>
      <c r="B9" s="52" t="s">
        <v>0</v>
      </c>
      <c r="C9" s="52" t="s">
        <v>19</v>
      </c>
      <c r="D9" s="53" t="s">
        <v>89</v>
      </c>
      <c r="E9" s="54"/>
      <c r="F9" s="55" t="s">
        <v>1</v>
      </c>
    </row>
    <row r="10" spans="1:7" ht="25.5" customHeight="1">
      <c r="A10" s="52"/>
      <c r="B10" s="52"/>
      <c r="C10" s="52"/>
      <c r="D10" s="13" t="s">
        <v>90</v>
      </c>
      <c r="E10" s="13" t="s">
        <v>91</v>
      </c>
      <c r="F10" s="56"/>
    </row>
    <row r="11" spans="1:7" ht="24.95" customHeight="1">
      <c r="A11" s="14" t="s">
        <v>20</v>
      </c>
      <c r="B11" s="15" t="s">
        <v>21</v>
      </c>
      <c r="C11" s="14" t="s">
        <v>22</v>
      </c>
      <c r="D11" s="14" t="s">
        <v>22</v>
      </c>
      <c r="E11" s="14" t="s">
        <v>22</v>
      </c>
      <c r="F11" s="14" t="s">
        <v>22</v>
      </c>
    </row>
    <row r="12" spans="1:7" ht="27" customHeight="1">
      <c r="A12" s="14">
        <v>1</v>
      </c>
      <c r="B12" s="16" t="s">
        <v>23</v>
      </c>
      <c r="C12" s="17" t="s">
        <v>24</v>
      </c>
      <c r="D12" s="18">
        <f>D13+D34+D48</f>
        <v>138382.01</v>
      </c>
      <c r="E12" s="18">
        <f>E13+E34+E48</f>
        <v>134290.755</v>
      </c>
      <c r="F12" s="19"/>
      <c r="G12" s="2"/>
    </row>
    <row r="13" spans="1:7" ht="24.95" customHeight="1">
      <c r="A13" s="20" t="s">
        <v>2</v>
      </c>
      <c r="B13" s="16" t="s">
        <v>25</v>
      </c>
      <c r="C13" s="17" t="s">
        <v>24</v>
      </c>
      <c r="D13" s="18">
        <f>D14+D19+D21+D32+D33</f>
        <v>84858.951000000001</v>
      </c>
      <c r="E13" s="18">
        <f>E14+E19+E21+E32+E33</f>
        <v>80900.539000000004</v>
      </c>
      <c r="F13" s="19"/>
    </row>
    <row r="14" spans="1:7" ht="24.95" customHeight="1">
      <c r="A14" s="21" t="s">
        <v>3</v>
      </c>
      <c r="B14" s="16" t="s">
        <v>26</v>
      </c>
      <c r="C14" s="17" t="s">
        <v>24</v>
      </c>
      <c r="D14" s="18">
        <f>D15+D16+D17</f>
        <v>4441.8230000000003</v>
      </c>
      <c r="E14" s="18">
        <f>E15+E16+E17</f>
        <v>3344.4560000000001</v>
      </c>
      <c r="F14" s="19"/>
    </row>
    <row r="15" spans="1:7" ht="24.95" customHeight="1">
      <c r="A15" s="14" t="s">
        <v>27</v>
      </c>
      <c r="B15" s="15" t="s">
        <v>28</v>
      </c>
      <c r="C15" s="14" t="s">
        <v>24</v>
      </c>
      <c r="D15" s="22">
        <f>4058.576</f>
        <v>4058.576</v>
      </c>
      <c r="E15" s="22">
        <f>2656.199</f>
        <v>2656.1990000000001</v>
      </c>
      <c r="F15" s="23"/>
    </row>
    <row r="16" spans="1:7" ht="24.95" customHeight="1">
      <c r="A16" s="14" t="s">
        <v>29</v>
      </c>
      <c r="B16" s="15" t="s">
        <v>30</v>
      </c>
      <c r="C16" s="14" t="s">
        <v>24</v>
      </c>
      <c r="D16" s="22"/>
      <c r="E16" s="22"/>
      <c r="F16" s="23"/>
    </row>
    <row r="17" spans="1:6" ht="51" customHeight="1">
      <c r="A17" s="14" t="s">
        <v>31</v>
      </c>
      <c r="B17" s="15" t="s">
        <v>32</v>
      </c>
      <c r="C17" s="14" t="s">
        <v>24</v>
      </c>
      <c r="D17" s="22">
        <v>383.24700000000001</v>
      </c>
      <c r="E17" s="22">
        <f>951.095-262.838</f>
        <v>688.25700000000006</v>
      </c>
      <c r="F17" s="23"/>
    </row>
    <row r="18" spans="1:6" ht="24.95" customHeight="1">
      <c r="A18" s="14" t="s">
        <v>33</v>
      </c>
      <c r="B18" s="15" t="s">
        <v>34</v>
      </c>
      <c r="C18" s="14" t="s">
        <v>24</v>
      </c>
      <c r="D18" s="24"/>
      <c r="E18" s="23"/>
      <c r="F18" s="23"/>
    </row>
    <row r="19" spans="1:6" ht="24.95" customHeight="1">
      <c r="A19" s="25" t="s">
        <v>4</v>
      </c>
      <c r="B19" s="15" t="s">
        <v>9</v>
      </c>
      <c r="C19" s="14" t="s">
        <v>24</v>
      </c>
      <c r="D19" s="22">
        <v>71587.627999999997</v>
      </c>
      <c r="E19" s="22">
        <v>69542.553</v>
      </c>
      <c r="F19" s="23"/>
    </row>
    <row r="20" spans="1:6" ht="24.95" customHeight="1">
      <c r="A20" s="26" t="s">
        <v>35</v>
      </c>
      <c r="B20" s="15" t="s">
        <v>34</v>
      </c>
      <c r="C20" s="14" t="s">
        <v>24</v>
      </c>
      <c r="D20" s="24"/>
      <c r="E20" s="23"/>
      <c r="F20" s="23"/>
    </row>
    <row r="21" spans="1:6" ht="24.95" customHeight="1">
      <c r="A21" s="27" t="s">
        <v>5</v>
      </c>
      <c r="B21" s="15" t="s">
        <v>36</v>
      </c>
      <c r="C21" s="14" t="s">
        <v>24</v>
      </c>
      <c r="D21" s="22">
        <f>D22+D23+D24</f>
        <v>8829.4999999999982</v>
      </c>
      <c r="E21" s="22">
        <f>E22+E23+E24</f>
        <v>7974.4839999999986</v>
      </c>
      <c r="F21" s="23"/>
    </row>
    <row r="22" spans="1:6" ht="34.5" customHeight="1">
      <c r="A22" s="26" t="s">
        <v>37</v>
      </c>
      <c r="B22" s="15" t="s">
        <v>38</v>
      </c>
      <c r="C22" s="14" t="s">
        <v>24</v>
      </c>
      <c r="D22" s="24">
        <v>403</v>
      </c>
      <c r="E22" s="24">
        <v>153.15100000000001</v>
      </c>
      <c r="F22" s="23"/>
    </row>
    <row r="23" spans="1:6" ht="24.95" customHeight="1">
      <c r="A23" s="26" t="s">
        <v>39</v>
      </c>
      <c r="B23" s="15" t="s">
        <v>40</v>
      </c>
      <c r="C23" s="14" t="s">
        <v>24</v>
      </c>
      <c r="D23" s="24">
        <v>450.399</v>
      </c>
      <c r="E23" s="24">
        <f>41.431+54.053+167.354</f>
        <v>262.83800000000002</v>
      </c>
      <c r="F23" s="23"/>
    </row>
    <row r="24" spans="1:6" ht="24.95" customHeight="1">
      <c r="A24" s="26" t="s">
        <v>41</v>
      </c>
      <c r="B24" s="28" t="s">
        <v>42</v>
      </c>
      <c r="C24" s="14" t="s">
        <v>24</v>
      </c>
      <c r="D24" s="24">
        <f>SUM(D25:D31)</f>
        <v>7976.1009999999987</v>
      </c>
      <c r="E24" s="24">
        <f>SUM(E25:E31)</f>
        <v>7558.494999999999</v>
      </c>
      <c r="F24" s="23"/>
    </row>
    <row r="25" spans="1:6" ht="24.95" customHeight="1">
      <c r="A25" s="26" t="s">
        <v>108</v>
      </c>
      <c r="B25" s="15" t="s">
        <v>109</v>
      </c>
      <c r="C25" s="26" t="s">
        <v>24</v>
      </c>
      <c r="D25" s="22">
        <f>2180.948</f>
        <v>2180.9479999999999</v>
      </c>
      <c r="E25" s="22">
        <f>2878.705</f>
        <v>2878.7049999999999</v>
      </c>
      <c r="F25" s="23"/>
    </row>
    <row r="26" spans="1:6" ht="24.95" customHeight="1">
      <c r="A26" s="26" t="s">
        <v>110</v>
      </c>
      <c r="B26" s="15" t="s">
        <v>111</v>
      </c>
      <c r="C26" s="26" t="s">
        <v>24</v>
      </c>
      <c r="D26" s="29">
        <f>846.066+151.872+157.118+719.021</f>
        <v>1874.077</v>
      </c>
      <c r="E26" s="24">
        <f>492.595+163.872+42.564</f>
        <v>699.03100000000006</v>
      </c>
      <c r="F26" s="23"/>
    </row>
    <row r="27" spans="1:6" ht="24.95" customHeight="1">
      <c r="A27" s="26" t="s">
        <v>115</v>
      </c>
      <c r="B27" s="15" t="s">
        <v>112</v>
      </c>
      <c r="C27" s="26" t="s">
        <v>24</v>
      </c>
      <c r="D27" s="24">
        <v>81.475999999999999</v>
      </c>
      <c r="E27" s="24">
        <v>42.161999999999999</v>
      </c>
      <c r="F27" s="23"/>
    </row>
    <row r="28" spans="1:6" ht="24.95" customHeight="1">
      <c r="A28" s="26" t="s">
        <v>116</v>
      </c>
      <c r="B28" s="15" t="s">
        <v>113</v>
      </c>
      <c r="C28" s="26" t="s">
        <v>24</v>
      </c>
      <c r="D28" s="24">
        <v>47.253999999999998</v>
      </c>
      <c r="E28" s="24">
        <v>139.80000000000001</v>
      </c>
      <c r="F28" s="23"/>
    </row>
    <row r="29" spans="1:6" ht="34.5" customHeight="1">
      <c r="A29" s="26" t="s">
        <v>117</v>
      </c>
      <c r="B29" s="30" t="s">
        <v>114</v>
      </c>
      <c r="C29" s="26" t="s">
        <v>24</v>
      </c>
      <c r="D29" s="24">
        <v>1333.5239999999999</v>
      </c>
      <c r="E29" s="24">
        <v>1889.0039999999999</v>
      </c>
      <c r="F29" s="23"/>
    </row>
    <row r="30" spans="1:6" ht="34.5" customHeight="1">
      <c r="A30" s="26" t="s">
        <v>118</v>
      </c>
      <c r="B30" s="30" t="s">
        <v>120</v>
      </c>
      <c r="C30" s="26" t="s">
        <v>24</v>
      </c>
      <c r="D30" s="24">
        <v>184.501</v>
      </c>
      <c r="E30" s="24">
        <v>200.16200000000001</v>
      </c>
      <c r="F30" s="23"/>
    </row>
    <row r="31" spans="1:6" ht="24.95" customHeight="1">
      <c r="A31" s="26" t="s">
        <v>119</v>
      </c>
      <c r="B31" s="15" t="s">
        <v>121</v>
      </c>
      <c r="C31" s="26" t="s">
        <v>24</v>
      </c>
      <c r="D31" s="24">
        <v>2274.3209999999999</v>
      </c>
      <c r="E31" s="24">
        <f>1497.052+212.579</f>
        <v>1709.6309999999999</v>
      </c>
      <c r="F31" s="23"/>
    </row>
    <row r="32" spans="1:6" ht="36.75" customHeight="1">
      <c r="A32" s="27" t="s">
        <v>92</v>
      </c>
      <c r="B32" s="15" t="s">
        <v>43</v>
      </c>
      <c r="C32" s="14" t="s">
        <v>24</v>
      </c>
      <c r="D32" s="24"/>
      <c r="E32" s="24"/>
      <c r="F32" s="23"/>
    </row>
    <row r="33" spans="1:6" ht="24.95" customHeight="1">
      <c r="A33" s="27" t="s">
        <v>93</v>
      </c>
      <c r="B33" s="15" t="s">
        <v>44</v>
      </c>
      <c r="C33" s="14" t="s">
        <v>24</v>
      </c>
      <c r="D33" s="31"/>
      <c r="E33" s="24">
        <v>39.045999999999999</v>
      </c>
      <c r="F33" s="23"/>
    </row>
    <row r="34" spans="1:6" ht="24.95" customHeight="1">
      <c r="A34" s="32" t="s">
        <v>6</v>
      </c>
      <c r="B34" s="16" t="s">
        <v>45</v>
      </c>
      <c r="C34" s="17" t="s">
        <v>24</v>
      </c>
      <c r="D34" s="33">
        <f>SUM(D35:D44)+D46+D47</f>
        <v>53523.059000000001</v>
      </c>
      <c r="E34" s="34">
        <f>SUM(E35:E44)+E46+E47</f>
        <v>53390.216</v>
      </c>
      <c r="F34" s="34"/>
    </row>
    <row r="35" spans="1:6" ht="24.95" customHeight="1">
      <c r="A35" s="27" t="s">
        <v>7</v>
      </c>
      <c r="B35" s="15" t="s">
        <v>46</v>
      </c>
      <c r="C35" s="14" t="s">
        <v>24</v>
      </c>
      <c r="D35" s="24"/>
      <c r="E35" s="23"/>
      <c r="F35" s="23"/>
    </row>
    <row r="36" spans="1:6" ht="33.75" customHeight="1">
      <c r="A36" s="27" t="s">
        <v>8</v>
      </c>
      <c r="B36" s="15" t="s">
        <v>47</v>
      </c>
      <c r="C36" s="14" t="s">
        <v>24</v>
      </c>
      <c r="D36" s="24"/>
      <c r="E36" s="23"/>
      <c r="F36" s="23"/>
    </row>
    <row r="37" spans="1:6" ht="24.95" customHeight="1">
      <c r="A37" s="27" t="s">
        <v>11</v>
      </c>
      <c r="B37" s="15" t="s">
        <v>48</v>
      </c>
      <c r="C37" s="14" t="s">
        <v>24</v>
      </c>
      <c r="D37" s="1">
        <v>29612.484</v>
      </c>
      <c r="E37" s="1">
        <v>29476.55</v>
      </c>
      <c r="F37" s="23"/>
    </row>
    <row r="38" spans="1:6" ht="24.95" customHeight="1">
      <c r="A38" s="27" t="s">
        <v>12</v>
      </c>
      <c r="B38" s="15" t="s">
        <v>10</v>
      </c>
      <c r="C38" s="14" t="s">
        <v>24</v>
      </c>
      <c r="D38" s="1">
        <v>21096.415000000001</v>
      </c>
      <c r="E38" s="1">
        <v>20500.77</v>
      </c>
      <c r="F38" s="23"/>
    </row>
    <row r="39" spans="1:6" ht="36.75" customHeight="1">
      <c r="A39" s="27" t="s">
        <v>14</v>
      </c>
      <c r="B39" s="15" t="s">
        <v>49</v>
      </c>
      <c r="C39" s="14" t="s">
        <v>24</v>
      </c>
      <c r="D39" s="24"/>
      <c r="E39" s="23"/>
      <c r="F39" s="23"/>
    </row>
    <row r="40" spans="1:6" ht="24.95" customHeight="1">
      <c r="A40" s="27" t="s">
        <v>16</v>
      </c>
      <c r="B40" s="15" t="s">
        <v>50</v>
      </c>
      <c r="C40" s="14" t="s">
        <v>24</v>
      </c>
      <c r="D40" s="1">
        <v>0</v>
      </c>
      <c r="E40" s="1">
        <v>308.98899999999998</v>
      </c>
      <c r="F40" s="23"/>
    </row>
    <row r="41" spans="1:6" ht="24.95" customHeight="1">
      <c r="A41" s="27" t="s">
        <v>17</v>
      </c>
      <c r="B41" s="15" t="s">
        <v>51</v>
      </c>
      <c r="C41" s="14" t="s">
        <v>24</v>
      </c>
      <c r="D41" s="24"/>
      <c r="E41" s="23"/>
      <c r="F41" s="23"/>
    </row>
    <row r="42" spans="1:6" ht="24.95" customHeight="1">
      <c r="A42" s="27" t="s">
        <v>95</v>
      </c>
      <c r="B42" s="15" t="s">
        <v>13</v>
      </c>
      <c r="C42" s="14" t="s">
        <v>24</v>
      </c>
      <c r="D42" s="1">
        <v>100.75</v>
      </c>
      <c r="E42" s="1">
        <v>48.048999999999999</v>
      </c>
      <c r="F42" s="23"/>
    </row>
    <row r="43" spans="1:6" ht="24.95" customHeight="1">
      <c r="A43" s="27" t="s">
        <v>94</v>
      </c>
      <c r="B43" s="15" t="s">
        <v>15</v>
      </c>
      <c r="C43" s="14" t="s">
        <v>24</v>
      </c>
      <c r="D43" s="1">
        <v>27.844999999999999</v>
      </c>
      <c r="E43" s="1">
        <v>166.227</v>
      </c>
      <c r="F43" s="23"/>
    </row>
    <row r="44" spans="1:6" ht="54" customHeight="1">
      <c r="A44" s="27" t="s">
        <v>96</v>
      </c>
      <c r="B44" s="15" t="s">
        <v>52</v>
      </c>
      <c r="C44" s="14" t="s">
        <v>24</v>
      </c>
      <c r="D44" s="1">
        <v>550.49</v>
      </c>
      <c r="E44" s="1">
        <v>924.904</v>
      </c>
      <c r="F44" s="23"/>
    </row>
    <row r="45" spans="1:6" ht="24.95" customHeight="1">
      <c r="A45" s="26" t="s">
        <v>53</v>
      </c>
      <c r="B45" s="15" t="s">
        <v>54</v>
      </c>
      <c r="C45" s="14" t="s">
        <v>55</v>
      </c>
      <c r="D45" s="35">
        <v>31</v>
      </c>
      <c r="E45" s="23">
        <v>143</v>
      </c>
      <c r="F45" s="23"/>
    </row>
    <row r="46" spans="1:6" ht="104.25" customHeight="1">
      <c r="A46" s="27" t="s">
        <v>97</v>
      </c>
      <c r="B46" s="15" t="s">
        <v>56</v>
      </c>
      <c r="C46" s="14" t="s">
        <v>24</v>
      </c>
      <c r="D46" s="24"/>
      <c r="E46" s="23"/>
      <c r="F46" s="23"/>
    </row>
    <row r="47" spans="1:6" ht="24.95" customHeight="1">
      <c r="A47" s="27" t="s">
        <v>98</v>
      </c>
      <c r="B47" s="15" t="s">
        <v>57</v>
      </c>
      <c r="C47" s="14" t="s">
        <v>24</v>
      </c>
      <c r="D47" s="1">
        <v>2135.0749999999998</v>
      </c>
      <c r="E47" s="1">
        <v>1964.7270000000001</v>
      </c>
      <c r="F47" s="23"/>
    </row>
    <row r="48" spans="1:6" ht="39" customHeight="1">
      <c r="A48" s="36" t="s">
        <v>99</v>
      </c>
      <c r="B48" s="15" t="s">
        <v>58</v>
      </c>
      <c r="C48" s="14" t="s">
        <v>24</v>
      </c>
      <c r="D48" s="23"/>
      <c r="E48" s="23"/>
      <c r="F48" s="23"/>
    </row>
    <row r="49" spans="1:8" ht="44.25" customHeight="1">
      <c r="A49" s="26" t="s">
        <v>59</v>
      </c>
      <c r="B49" s="15" t="s">
        <v>122</v>
      </c>
      <c r="C49" s="14" t="s">
        <v>24</v>
      </c>
      <c r="D49" s="24">
        <f>D16+D18+D20+D25</f>
        <v>2180.9479999999999</v>
      </c>
      <c r="E49" s="24">
        <f>E16+E18+E20+E25</f>
        <v>2878.7049999999999</v>
      </c>
      <c r="F49" s="23"/>
    </row>
    <row r="50" spans="1:8" ht="39" customHeight="1">
      <c r="A50" s="26" t="s">
        <v>60</v>
      </c>
      <c r="B50" s="16" t="s">
        <v>61</v>
      </c>
      <c r="C50" s="17" t="s">
        <v>24</v>
      </c>
      <c r="D50" s="18">
        <v>20257.056</v>
      </c>
      <c r="E50" s="18">
        <v>20445.82</v>
      </c>
      <c r="F50" s="19"/>
    </row>
    <row r="51" spans="1:8" ht="24.95" customHeight="1">
      <c r="A51" s="46" t="s">
        <v>2</v>
      </c>
      <c r="B51" s="37" t="s">
        <v>62</v>
      </c>
      <c r="C51" s="47" t="s">
        <v>64</v>
      </c>
      <c r="D51" s="48">
        <v>11.505800000000001</v>
      </c>
      <c r="E51" s="49">
        <f>12.227738</f>
        <v>12.227738</v>
      </c>
      <c r="F51" s="49"/>
    </row>
    <row r="52" spans="1:8" ht="24.95" customHeight="1">
      <c r="A52" s="46"/>
      <c r="B52" s="15" t="s">
        <v>63</v>
      </c>
      <c r="C52" s="47"/>
      <c r="D52" s="48"/>
      <c r="E52" s="49"/>
      <c r="F52" s="49"/>
    </row>
    <row r="53" spans="1:8" ht="24.95" customHeight="1">
      <c r="A53" s="46" t="s">
        <v>6</v>
      </c>
      <c r="B53" s="37" t="s">
        <v>62</v>
      </c>
      <c r="C53" s="47" t="s">
        <v>123</v>
      </c>
      <c r="D53" s="57">
        <f>D50/D51</f>
        <v>1760.5951780840967</v>
      </c>
      <c r="E53" s="57">
        <f>E50/E51</f>
        <v>1672.0852213222101</v>
      </c>
      <c r="F53" s="49"/>
    </row>
    <row r="54" spans="1:8" ht="37.5" customHeight="1">
      <c r="A54" s="46"/>
      <c r="B54" s="15" t="s">
        <v>65</v>
      </c>
      <c r="C54" s="47"/>
      <c r="D54" s="57"/>
      <c r="E54" s="57"/>
      <c r="F54" s="49"/>
    </row>
    <row r="55" spans="1:8" ht="53.25" customHeight="1">
      <c r="A55" s="26" t="s">
        <v>66</v>
      </c>
      <c r="B55" s="15" t="s">
        <v>67</v>
      </c>
      <c r="C55" s="14" t="s">
        <v>22</v>
      </c>
      <c r="D55" s="14" t="s">
        <v>22</v>
      </c>
      <c r="E55" s="14" t="s">
        <v>22</v>
      </c>
      <c r="F55" s="14" t="s">
        <v>22</v>
      </c>
    </row>
    <row r="56" spans="1:8" ht="29.25" customHeight="1">
      <c r="A56" s="26">
        <v>1</v>
      </c>
      <c r="B56" s="15" t="s">
        <v>68</v>
      </c>
      <c r="C56" s="14" t="s">
        <v>69</v>
      </c>
      <c r="D56" s="23">
        <v>3686</v>
      </c>
      <c r="E56" s="23">
        <v>3780</v>
      </c>
      <c r="F56" s="23"/>
    </row>
    <row r="57" spans="1:8" ht="24.95" customHeight="1">
      <c r="A57" s="26">
        <v>2</v>
      </c>
      <c r="B57" s="15" t="s">
        <v>70</v>
      </c>
      <c r="C57" s="14" t="s">
        <v>71</v>
      </c>
      <c r="D57" s="23">
        <v>118.3</v>
      </c>
      <c r="E57" s="23">
        <v>118.3</v>
      </c>
      <c r="F57" s="23"/>
    </row>
    <row r="58" spans="1:8" ht="24.95" customHeight="1">
      <c r="A58" s="26"/>
      <c r="B58" s="40" t="s">
        <v>124</v>
      </c>
      <c r="C58" s="38" t="s">
        <v>71</v>
      </c>
      <c r="D58" s="39">
        <v>20</v>
      </c>
      <c r="E58" s="39">
        <v>20</v>
      </c>
      <c r="F58" s="39"/>
    </row>
    <row r="59" spans="1:8" ht="37.5" customHeight="1">
      <c r="A59" s="26"/>
      <c r="B59" s="40" t="s">
        <v>125</v>
      </c>
      <c r="C59" s="14" t="s">
        <v>71</v>
      </c>
      <c r="D59" s="23">
        <f>D57-D58</f>
        <v>98.3</v>
      </c>
      <c r="E59" s="39">
        <f>E57-E58</f>
        <v>98.3</v>
      </c>
      <c r="F59" s="23"/>
    </row>
    <row r="60" spans="1:8" ht="24.95" customHeight="1">
      <c r="A60" s="26">
        <v>3</v>
      </c>
      <c r="B60" s="15" t="s">
        <v>72</v>
      </c>
      <c r="C60" s="14" t="s">
        <v>73</v>
      </c>
      <c r="D60" s="24">
        <f>D61+D62+D63</f>
        <v>2930.623</v>
      </c>
      <c r="E60" s="24">
        <f>E61+E62+E63</f>
        <v>2991.308</v>
      </c>
      <c r="F60" s="23"/>
      <c r="H60" s="45">
        <v>3015.018</v>
      </c>
    </row>
    <row r="61" spans="1:8" ht="35.25" customHeight="1">
      <c r="A61" s="26"/>
      <c r="B61" s="40" t="s">
        <v>124</v>
      </c>
      <c r="C61" s="14" t="s">
        <v>73</v>
      </c>
      <c r="D61" s="23">
        <v>92</v>
      </c>
      <c r="E61" s="41">
        <f>92</f>
        <v>92</v>
      </c>
      <c r="F61" s="23"/>
      <c r="G61">
        <v>92</v>
      </c>
      <c r="H61" s="41">
        <f>92</f>
        <v>92</v>
      </c>
    </row>
    <row r="62" spans="1:8" ht="35.25" customHeight="1">
      <c r="A62" s="26"/>
      <c r="B62" s="40" t="s">
        <v>125</v>
      </c>
      <c r="C62" s="14" t="s">
        <v>73</v>
      </c>
      <c r="D62" s="23">
        <f>1797.1+621.71</f>
        <v>2418.81</v>
      </c>
      <c r="E62" s="24">
        <f>622.851+1856.3</f>
        <v>2479.1509999999998</v>
      </c>
      <c r="F62" s="23"/>
      <c r="H62" s="24">
        <f>625.441+1873.1</f>
        <v>2498.5410000000002</v>
      </c>
    </row>
    <row r="63" spans="1:8" ht="35.25" customHeight="1">
      <c r="A63" s="26"/>
      <c r="B63" s="40" t="s">
        <v>126</v>
      </c>
      <c r="C63" s="14" t="s">
        <v>73</v>
      </c>
      <c r="D63" s="23">
        <v>419.81299999999999</v>
      </c>
      <c r="E63" s="24">
        <v>420.15699999999998</v>
      </c>
      <c r="F63" s="23"/>
      <c r="H63" s="24">
        <f>424.477</f>
        <v>424.47699999999998</v>
      </c>
    </row>
    <row r="64" spans="1:8" ht="24.95" customHeight="1">
      <c r="A64" s="26">
        <v>4</v>
      </c>
      <c r="B64" s="16" t="s">
        <v>74</v>
      </c>
      <c r="C64" s="17" t="s">
        <v>73</v>
      </c>
      <c r="D64" s="42">
        <f>D65+D66+D67</f>
        <v>1889.1</v>
      </c>
      <c r="E64" s="42">
        <f>E65+E66+E67</f>
        <v>1948.3</v>
      </c>
      <c r="F64" s="23"/>
    </row>
    <row r="65" spans="1:8" ht="24.95" customHeight="1">
      <c r="A65" s="26"/>
      <c r="B65" s="40" t="s">
        <v>124</v>
      </c>
      <c r="C65" s="14" t="s">
        <v>73</v>
      </c>
      <c r="D65" s="41">
        <v>92</v>
      </c>
      <c r="E65" s="31">
        <v>92</v>
      </c>
      <c r="F65" s="23"/>
    </row>
    <row r="66" spans="1:8" ht="24.95" customHeight="1">
      <c r="A66" s="26"/>
      <c r="B66" s="40" t="s">
        <v>125</v>
      </c>
      <c r="C66" s="14" t="s">
        <v>73</v>
      </c>
      <c r="D66" s="23">
        <v>1797.1</v>
      </c>
      <c r="E66" s="31">
        <v>1856.3</v>
      </c>
      <c r="F66" s="23"/>
    </row>
    <row r="67" spans="1:8" ht="24.95" customHeight="1">
      <c r="A67" s="26"/>
      <c r="B67" s="40" t="s">
        <v>126</v>
      </c>
      <c r="C67" s="14" t="s">
        <v>73</v>
      </c>
      <c r="D67" s="23"/>
      <c r="E67" s="23"/>
      <c r="F67" s="23"/>
    </row>
    <row r="68" spans="1:8" ht="24.95" customHeight="1">
      <c r="A68" s="26">
        <v>5</v>
      </c>
      <c r="B68" s="15" t="s">
        <v>75</v>
      </c>
      <c r="C68" s="14" t="s">
        <v>76</v>
      </c>
      <c r="D68" s="23">
        <f>D70+D71</f>
        <v>387.17899999999997</v>
      </c>
      <c r="E68" s="24">
        <f>E70+E71</f>
        <v>387.63499999999999</v>
      </c>
      <c r="F68" s="23"/>
      <c r="G68" s="2"/>
    </row>
    <row r="69" spans="1:8" ht="24.95" customHeight="1">
      <c r="A69" s="26"/>
      <c r="B69" s="40" t="s">
        <v>124</v>
      </c>
      <c r="C69" s="14" t="s">
        <v>76</v>
      </c>
      <c r="D69" s="23"/>
      <c r="E69" s="23"/>
      <c r="F69" s="23"/>
    </row>
    <row r="70" spans="1:8" ht="24.95" customHeight="1">
      <c r="A70" s="26"/>
      <c r="B70" s="40" t="s">
        <v>125</v>
      </c>
      <c r="C70" s="14" t="s">
        <v>76</v>
      </c>
      <c r="D70" s="23">
        <v>228.04400000000001</v>
      </c>
      <c r="E70" s="24">
        <v>228.37</v>
      </c>
      <c r="F70" s="23"/>
      <c r="H70" s="2"/>
    </row>
    <row r="71" spans="1:8" ht="24.95" customHeight="1">
      <c r="A71" s="26"/>
      <c r="B71" s="40" t="s">
        <v>126</v>
      </c>
      <c r="C71" s="14" t="s">
        <v>76</v>
      </c>
      <c r="D71" s="23">
        <v>159.13499999999999</v>
      </c>
      <c r="E71" s="23">
        <v>159.26499999999999</v>
      </c>
      <c r="F71" s="23"/>
    </row>
    <row r="72" spans="1:8" ht="24.95" customHeight="1">
      <c r="A72" s="26">
        <v>6</v>
      </c>
      <c r="B72" s="15" t="s">
        <v>77</v>
      </c>
      <c r="C72" s="14" t="s">
        <v>78</v>
      </c>
      <c r="D72" s="41">
        <f>(133.788+144.558)/D68*100</f>
        <v>71.890779200318207</v>
      </c>
      <c r="E72" s="41">
        <f>(144.884+133.918)/E68*100</f>
        <v>71.923845885949419</v>
      </c>
      <c r="F72" s="23"/>
    </row>
    <row r="73" spans="1:8" ht="38.25" customHeight="1">
      <c r="A73" s="26">
        <v>7</v>
      </c>
      <c r="B73" s="15" t="s">
        <v>79</v>
      </c>
      <c r="C73" s="14" t="s">
        <v>24</v>
      </c>
      <c r="D73" s="23"/>
      <c r="E73" s="23">
        <v>6508.201</v>
      </c>
      <c r="F73" s="39" t="s">
        <v>127</v>
      </c>
    </row>
    <row r="74" spans="1:8" ht="24.95" customHeight="1">
      <c r="A74" s="36" t="s">
        <v>87</v>
      </c>
      <c r="B74" s="15" t="s">
        <v>80</v>
      </c>
      <c r="C74" s="14" t="s">
        <v>24</v>
      </c>
      <c r="D74" s="23"/>
      <c r="E74" s="23">
        <v>6508.201</v>
      </c>
      <c r="F74" s="23"/>
    </row>
    <row r="75" spans="1:8" ht="41.25" customHeight="1">
      <c r="A75" s="43">
        <v>8</v>
      </c>
      <c r="B75" s="44" t="s">
        <v>100</v>
      </c>
      <c r="C75" s="44" t="s">
        <v>78</v>
      </c>
      <c r="D75" s="44">
        <v>9.4499999999999993</v>
      </c>
      <c r="E75" s="26" t="s">
        <v>101</v>
      </c>
      <c r="F75" s="26" t="s">
        <v>101</v>
      </c>
    </row>
    <row r="76" spans="1:8" ht="15.75">
      <c r="A76" s="3"/>
      <c r="B76" s="3"/>
      <c r="C76" s="3"/>
      <c r="D76" s="3"/>
      <c r="E76" s="3"/>
      <c r="F76" s="3"/>
    </row>
    <row r="77" spans="1:8" s="11" customFormat="1" ht="16.5" customHeight="1">
      <c r="B77" s="12" t="s">
        <v>102</v>
      </c>
    </row>
    <row r="78" spans="1:8" s="11" customFormat="1" ht="57.75" customHeight="1">
      <c r="B78" s="59" t="s">
        <v>103</v>
      </c>
      <c r="C78" s="59"/>
      <c r="D78" s="59"/>
      <c r="E78" s="59"/>
      <c r="F78" s="59"/>
    </row>
    <row r="79" spans="1:8" s="11" customFormat="1" ht="30.75" customHeight="1">
      <c r="B79" s="59" t="s">
        <v>104</v>
      </c>
      <c r="C79" s="59"/>
      <c r="D79" s="59"/>
      <c r="E79" s="59"/>
      <c r="F79" s="59"/>
    </row>
    <row r="80" spans="1:8" s="11" customFormat="1" ht="33.75" customHeight="1">
      <c r="B80" s="58" t="s">
        <v>105</v>
      </c>
      <c r="C80" s="58"/>
      <c r="D80" s="58"/>
      <c r="E80" s="58"/>
      <c r="F80" s="58"/>
    </row>
    <row r="81" spans="2:6" s="11" customFormat="1" ht="34.5" customHeight="1">
      <c r="B81" s="59" t="s">
        <v>106</v>
      </c>
      <c r="C81" s="59"/>
      <c r="D81" s="59"/>
      <c r="E81" s="59"/>
      <c r="F81" s="59"/>
    </row>
    <row r="82" spans="2:6" s="11" customFormat="1" ht="50.1" customHeight="1">
      <c r="B82" s="59" t="s">
        <v>107</v>
      </c>
      <c r="C82" s="59"/>
      <c r="D82" s="59"/>
      <c r="E82" s="59"/>
      <c r="F82" s="59"/>
    </row>
    <row r="83" spans="2:6">
      <c r="B83" s="10"/>
    </row>
  </sheetData>
  <mergeCells count="22">
    <mergeCell ref="B80:F80"/>
    <mergeCell ref="B81:F81"/>
    <mergeCell ref="B82:F82"/>
    <mergeCell ref="B78:F78"/>
    <mergeCell ref="B79:F79"/>
    <mergeCell ref="A53:A54"/>
    <mergeCell ref="C53:C54"/>
    <mergeCell ref="D53:D54"/>
    <mergeCell ref="E53:E54"/>
    <mergeCell ref="F53:F54"/>
    <mergeCell ref="C2:F2"/>
    <mergeCell ref="A3:F3"/>
    <mergeCell ref="A9:A10"/>
    <mergeCell ref="B9:B10"/>
    <mergeCell ref="C9:C10"/>
    <mergeCell ref="D9:E9"/>
    <mergeCell ref="F9:F10"/>
    <mergeCell ref="A51:A52"/>
    <mergeCell ref="C51:C52"/>
    <mergeCell ref="D51:D52"/>
    <mergeCell ref="E51:E52"/>
    <mergeCell ref="F51:F52"/>
  </mergeCells>
  <hyperlinks>
    <hyperlink ref="B24" location="Par700" tooltip="&lt;****&gt; 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N 1178." display="Par700"/>
    <hyperlink ref="B80" location="Par395" tooltip="Примечание &lt;***&gt;" display="Par395"/>
  </hyperlink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Приказ 1831-э</vt:lpstr>
      <vt:lpstr>A1\</vt:lpstr>
      <vt:lpstr>А1</vt:lpstr>
      <vt:lpstr>'Приказ 1831-э'!Область_печати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2016-04-08T07:27:18Z</dcterms:modified>
</cp:coreProperties>
</file>