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16г" sheetId="1" r:id="rId1"/>
  </sheets>
  <definedNames>
    <definedName name="_xlnm.Print_Area" localSheetId="0">'Баланс 2016г'!$A$1:$N$32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<sst xmlns="http://schemas.openxmlformats.org/spreadsheetml/2006/main" count="45" uniqueCount="37">
  <si>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</si>
  <si>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</si>
  <si>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</si>
  <si>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</si>
  <si>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</si>
  <si>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</si>
  <si>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</si>
  <si>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</si>
  <si>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</si>
  <si>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</si>
  <si>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</si>
  <si>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</si>
  <si>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</si>
  <si>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</si>
  <si>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</si>
  <si>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</si>
  <si>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</si>
  <si>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</si>
  <si>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</si>
  <si>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</si>
  <si>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</si>
  <si>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</si>
  <si>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</si>
  <si>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</si>
  <si>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</si>
  <si>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</si>
  <si>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</si>
  <si>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</si>
  <si>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</si>
  <si>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Форма №  3</t>
  </si>
  <si>
    <t>Факт 2016г</t>
  </si>
  <si>
    <t>2016г</t>
  </si>
  <si>
    <t>Акционерное общество  "Мурманэнергосбыт"</t>
  </si>
  <si>
    <t>БАЛАНС  ЭЛЕКТРИЧЕСКОЙ  ЭНЕРГИИ    2016  ГОД</t>
  </si>
  <si>
    <t>в т.ч. СН-1 (кВтч)</t>
  </si>
  <si>
    <t>в т.ч. СН-2 (кВтч)</t>
  </si>
  <si>
    <t>в т.ч. НН (кВтч)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</si>
</sst>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indent="4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/>
    </xf>
    <xf numFmtId="194" fontId="27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7" fillId="35" borderId="13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90" fontId="3" fillId="35" borderId="14" xfId="0" applyNumberFormat="1" applyFont="1" applyFill="1" applyBorder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2" fillId="0" borderId="16" xfId="0" applyNumberFormat="1" applyFont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3" fillId="34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7"/>
  <sheetViews>
    <sheetView tabSelected="1" view="pageBreakPreview" zoomScale="60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1" sqref="I31:M31"/>
    </sheetView>
  </sheetViews>
  <sheetFormatPr defaultColWidth="9.140625" defaultRowHeight="15" outlineLevelRow="1"/>
  <cols>
    <col min="1" max="1" width="54.8515625" style="0" customWidth="1"/>
    <col min="2" max="2" width="17.57421875" style="0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5" max="16" width="13.28125" style="0" bestFit="1" customWidth="1"/>
    <col min="17" max="17" width="14.140625" style="0" customWidth="1"/>
    <col min="18" max="18" width="10.8515625" style="0" bestFit="1" customWidth="1"/>
  </cols>
  <sheetData>
    <row r="1" spans="1:14" ht="41.25" customHeight="1">
      <c r="A1" s="37" t="s">
        <v>32</v>
      </c>
      <c r="B1" s="37"/>
      <c r="C1" s="37"/>
      <c r="D1" s="37"/>
      <c r="E1" s="1"/>
      <c r="F1" s="1"/>
      <c r="G1" s="1"/>
      <c r="H1" s="1"/>
      <c r="I1" s="1"/>
      <c r="J1" s="1"/>
      <c r="K1" s="30" t="s">
        <v>29</v>
      </c>
      <c r="L1" s="1"/>
      <c r="M1" s="1"/>
      <c r="N1" s="1"/>
    </row>
    <row r="2" spans="1:14" ht="62.25" customHeight="1">
      <c r="A2" s="38" t="s">
        <v>33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  <c r="M2" s="2"/>
      <c r="N2" s="2"/>
    </row>
    <row r="3" spans="1:14" ht="19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39" t="s">
        <v>21</v>
      </c>
      <c r="B4" s="41" t="s">
        <v>30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37.5" customHeight="1">
      <c r="A5" s="40"/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6" t="s">
        <v>31</v>
      </c>
    </row>
    <row r="6" spans="1:14" ht="15.75" customHeight="1">
      <c r="A6" s="7" t="s">
        <v>4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8" ht="19.5" customHeight="1">
      <c r="A7" s="20" t="s">
        <v>25</v>
      </c>
      <c r="B7" s="26">
        <f>B8+B9+B10</f>
        <v>13957815</v>
      </c>
      <c r="C7" s="26">
        <f aca="true" t="shared" si="0" ref="C7:M7">C8+C9+C10</f>
        <v>11534123</v>
      </c>
      <c r="D7" s="26">
        <f t="shared" si="0"/>
        <v>11502837</v>
      </c>
      <c r="E7" s="26">
        <f t="shared" si="0"/>
        <v>9780884</v>
      </c>
      <c r="F7" s="26">
        <f t="shared" si="0"/>
        <v>8532373</v>
      </c>
      <c r="G7" s="26">
        <f t="shared" si="0"/>
        <v>9150055</v>
      </c>
      <c r="H7" s="26">
        <f t="shared" si="0"/>
        <v>7519908</v>
      </c>
      <c r="I7" s="26">
        <f t="shared" si="0"/>
        <v>9280030</v>
      </c>
      <c r="J7" s="26">
        <f t="shared" si="0"/>
        <v>10568361</v>
      </c>
      <c r="K7" s="26">
        <f t="shared" si="0"/>
        <v>10478990</v>
      </c>
      <c r="L7" s="26">
        <f t="shared" si="0"/>
        <v>11945547</v>
      </c>
      <c r="M7" s="26">
        <f t="shared" si="0"/>
        <v>12906115</v>
      </c>
      <c r="N7" s="9">
        <f aca="true" t="shared" si="1" ref="N7:N19">SUM(B7:M7)</f>
        <v>127157038</v>
      </c>
      <c r="P7" s="31"/>
      <c r="Q7" s="31"/>
      <c r="R7" s="31"/>
    </row>
    <row r="8" spans="1:17" ht="19.5" customHeight="1" outlineLevel="1">
      <c r="A8" s="21" t="s">
        <v>19</v>
      </c>
      <c r="B8" s="10">
        <v>9041391</v>
      </c>
      <c r="C8" s="10">
        <v>7335597</v>
      </c>
      <c r="D8" s="10">
        <v>7329287</v>
      </c>
      <c r="E8" s="10">
        <v>6304932</v>
      </c>
      <c r="F8" s="10">
        <v>5584156</v>
      </c>
      <c r="G8" s="10">
        <v>5858778</v>
      </c>
      <c r="H8" s="10">
        <v>4940643</v>
      </c>
      <c r="I8" s="10">
        <v>5952423</v>
      </c>
      <c r="J8" s="10">
        <v>6808273</v>
      </c>
      <c r="K8" s="10">
        <v>6823575</v>
      </c>
      <c r="L8" s="10">
        <v>7673767</v>
      </c>
      <c r="M8" s="10">
        <v>8253056</v>
      </c>
      <c r="N8" s="8">
        <f t="shared" si="1"/>
        <v>81905878</v>
      </c>
      <c r="Q8" s="31"/>
    </row>
    <row r="9" spans="1:15" ht="19.5" customHeight="1" outlineLevel="1">
      <c r="A9" s="21" t="s">
        <v>22</v>
      </c>
      <c r="B9" s="10">
        <v>4898047</v>
      </c>
      <c r="C9" s="10">
        <v>4147638</v>
      </c>
      <c r="D9" s="10">
        <v>4116979</v>
      </c>
      <c r="E9" s="10">
        <v>3419039</v>
      </c>
      <c r="F9" s="10">
        <v>2905047</v>
      </c>
      <c r="G9" s="10">
        <v>3233574</v>
      </c>
      <c r="H9" s="10">
        <v>2560759</v>
      </c>
      <c r="I9" s="10">
        <v>3243142</v>
      </c>
      <c r="J9" s="10">
        <v>3702625</v>
      </c>
      <c r="K9" s="10">
        <v>3598894</v>
      </c>
      <c r="L9" s="10">
        <v>4205996</v>
      </c>
      <c r="M9" s="10">
        <v>4634098</v>
      </c>
      <c r="N9" s="8">
        <f t="shared" si="1"/>
        <v>44665838</v>
      </c>
      <c r="O9" s="31"/>
    </row>
    <row r="10" spans="1:14" ht="19.5" customHeight="1" outlineLevel="1">
      <c r="A10" s="21" t="s">
        <v>0</v>
      </c>
      <c r="B10" s="10">
        <v>18377</v>
      </c>
      <c r="C10" s="10">
        <v>50888</v>
      </c>
      <c r="D10" s="10">
        <v>56571</v>
      </c>
      <c r="E10" s="10">
        <v>56913</v>
      </c>
      <c r="F10" s="10">
        <v>43170</v>
      </c>
      <c r="G10" s="10">
        <v>57703</v>
      </c>
      <c r="H10" s="10">
        <v>18506</v>
      </c>
      <c r="I10" s="10">
        <v>84465</v>
      </c>
      <c r="J10" s="10">
        <v>57463</v>
      </c>
      <c r="K10" s="10">
        <v>56521</v>
      </c>
      <c r="L10" s="10">
        <v>65784</v>
      </c>
      <c r="M10" s="10">
        <v>18961</v>
      </c>
      <c r="N10" s="8">
        <f t="shared" si="1"/>
        <v>585322</v>
      </c>
    </row>
    <row r="11" spans="1:17" ht="19.5" customHeight="1" outlineLevel="1">
      <c r="A11" s="22" t="s">
        <v>24</v>
      </c>
      <c r="B11" s="27">
        <f>SUM(B12:B15)</f>
        <v>76478</v>
      </c>
      <c r="C11" s="27">
        <f aca="true" t="shared" si="2" ref="C11:M11">SUM(C12:C15)</f>
        <v>83962</v>
      </c>
      <c r="D11" s="27">
        <f t="shared" si="2"/>
        <v>64041</v>
      </c>
      <c r="E11" s="27">
        <f t="shared" si="2"/>
        <v>44882</v>
      </c>
      <c r="F11" s="27">
        <f t="shared" si="2"/>
        <v>26829</v>
      </c>
      <c r="G11" s="27">
        <f t="shared" si="2"/>
        <v>20636</v>
      </c>
      <c r="H11" s="27">
        <f t="shared" si="2"/>
        <v>13767</v>
      </c>
      <c r="I11" s="27">
        <f t="shared" si="2"/>
        <v>18380</v>
      </c>
      <c r="J11" s="27">
        <f t="shared" si="2"/>
        <v>33153</v>
      </c>
      <c r="K11" s="27">
        <f t="shared" si="2"/>
        <v>40686</v>
      </c>
      <c r="L11" s="27">
        <f t="shared" si="2"/>
        <v>65549</v>
      </c>
      <c r="M11" s="27">
        <f t="shared" si="2"/>
        <v>71845</v>
      </c>
      <c r="N11" s="9">
        <f>SUM(N12:N15)</f>
        <v>560208</v>
      </c>
      <c r="O11" s="31"/>
      <c r="P11" s="31"/>
      <c r="Q11" s="31"/>
    </row>
    <row r="12" spans="1:14" ht="19.5" customHeight="1" outlineLevel="1">
      <c r="A12" s="21" t="s">
        <v>19</v>
      </c>
      <c r="B12" s="10">
        <v>68328</v>
      </c>
      <c r="C12" s="10">
        <v>75813</v>
      </c>
      <c r="D12" s="10">
        <v>56859</v>
      </c>
      <c r="E12" s="10">
        <v>38195</v>
      </c>
      <c r="F12" s="10">
        <v>23691</v>
      </c>
      <c r="G12" s="10">
        <v>16445</v>
      </c>
      <c r="H12" s="10">
        <v>10596</v>
      </c>
      <c r="I12" s="10">
        <f>14461</f>
        <v>14461</v>
      </c>
      <c r="J12" s="10">
        <v>28815</v>
      </c>
      <c r="K12" s="10">
        <v>33810</v>
      </c>
      <c r="L12" s="10">
        <v>57725</v>
      </c>
      <c r="M12" s="10">
        <v>63431</v>
      </c>
      <c r="N12" s="8">
        <f t="shared" si="1"/>
        <v>488169</v>
      </c>
    </row>
    <row r="13" spans="1:14" ht="19.5" customHeight="1" outlineLevel="1">
      <c r="A13" s="21" t="s">
        <v>22</v>
      </c>
      <c r="B13" s="10">
        <v>8150</v>
      </c>
      <c r="C13" s="10">
        <v>8149</v>
      </c>
      <c r="D13" s="10">
        <v>7182</v>
      </c>
      <c r="E13" s="10">
        <v>6687</v>
      </c>
      <c r="F13" s="10">
        <v>3138</v>
      </c>
      <c r="G13" s="10">
        <v>4191</v>
      </c>
      <c r="H13" s="10">
        <v>3171</v>
      </c>
      <c r="I13" s="10">
        <v>3919</v>
      </c>
      <c r="J13" s="10">
        <v>4338</v>
      </c>
      <c r="K13" s="10">
        <v>6876</v>
      </c>
      <c r="L13" s="10">
        <v>7824</v>
      </c>
      <c r="M13" s="10">
        <v>8414</v>
      </c>
      <c r="N13" s="8">
        <f t="shared" si="1"/>
        <v>72039</v>
      </c>
    </row>
    <row r="14" spans="1:14" ht="19.5" customHeight="1" outlineLevel="1">
      <c r="A14" s="21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1"/>
        <v>0</v>
      </c>
    </row>
    <row r="15" spans="1:14" ht="19.5" customHeight="1" outlineLevel="1">
      <c r="A15" s="21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1"/>
        <v>0</v>
      </c>
    </row>
    <row r="16" spans="1:14" ht="19.5" customHeight="1">
      <c r="A16" s="23" t="s">
        <v>20</v>
      </c>
      <c r="B16" s="11">
        <f aca="true" t="shared" si="3" ref="B16:M16">+B18+B19+B20+B21+B22+B23</f>
        <v>11914403</v>
      </c>
      <c r="C16" s="11">
        <f t="shared" si="3"/>
        <v>10622247</v>
      </c>
      <c r="D16" s="11">
        <f t="shared" si="3"/>
        <v>10287516</v>
      </c>
      <c r="E16" s="11">
        <f t="shared" si="3"/>
        <v>9082818</v>
      </c>
      <c r="F16" s="11">
        <f t="shared" si="3"/>
        <v>7849597</v>
      </c>
      <c r="G16" s="11">
        <f t="shared" si="3"/>
        <v>8486907</v>
      </c>
      <c r="H16" s="11">
        <f t="shared" si="3"/>
        <v>6868906</v>
      </c>
      <c r="I16" s="11">
        <f t="shared" si="3"/>
        <v>7801413</v>
      </c>
      <c r="J16" s="11">
        <f t="shared" si="3"/>
        <v>9864663</v>
      </c>
      <c r="K16" s="11">
        <f t="shared" si="3"/>
        <v>8939860</v>
      </c>
      <c r="L16" s="11">
        <f t="shared" si="3"/>
        <v>10390869</v>
      </c>
      <c r="M16" s="11">
        <f t="shared" si="3"/>
        <v>10783016</v>
      </c>
      <c r="N16" s="8">
        <f t="shared" si="1"/>
        <v>112892215</v>
      </c>
    </row>
    <row r="17" spans="1:14" ht="19.5" customHeight="1">
      <c r="A17" s="24" t="s">
        <v>26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8">
        <f t="shared" si="1"/>
        <v>0</v>
      </c>
    </row>
    <row r="18" spans="1:14" ht="19.5" customHeight="1">
      <c r="A18" s="21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>
        <f aca="true" t="shared" si="4" ref="N18:N23">SUM(B18:M18)</f>
        <v>0</v>
      </c>
    </row>
    <row r="19" spans="1:14" ht="19.5" customHeight="1">
      <c r="A19" s="21" t="s">
        <v>22</v>
      </c>
      <c r="B19" s="13">
        <v>8552</v>
      </c>
      <c r="C19" s="13">
        <v>4240</v>
      </c>
      <c r="D19" s="13">
        <v>11823</v>
      </c>
      <c r="E19" s="13">
        <v>8322</v>
      </c>
      <c r="F19" s="13">
        <v>5396</v>
      </c>
      <c r="G19" s="13">
        <v>8995</v>
      </c>
      <c r="H19" s="13">
        <v>6504</v>
      </c>
      <c r="I19" s="13">
        <v>8118</v>
      </c>
      <c r="J19" s="13">
        <v>11800</v>
      </c>
      <c r="K19" s="13">
        <v>4182</v>
      </c>
      <c r="L19" s="13">
        <v>6807</v>
      </c>
      <c r="M19" s="13">
        <f>32073-8414</f>
        <v>23659</v>
      </c>
      <c r="N19" s="8">
        <f t="shared" si="1"/>
        <v>108398</v>
      </c>
    </row>
    <row r="20" spans="1:14" ht="19.5" customHeight="1">
      <c r="A20" s="21" t="s">
        <v>0</v>
      </c>
      <c r="B20" s="14">
        <v>3622909</v>
      </c>
      <c r="C20" s="14">
        <v>3278268</v>
      </c>
      <c r="D20" s="14">
        <f>3343516</f>
        <v>3343516</v>
      </c>
      <c r="E20" s="14">
        <f>2637757+3782</f>
        <v>2641539</v>
      </c>
      <c r="F20" s="14">
        <v>2204496</v>
      </c>
      <c r="G20" s="14">
        <f>1787527+3595</f>
        <v>1791122</v>
      </c>
      <c r="H20" s="14">
        <v>1630108</v>
      </c>
      <c r="I20" s="14">
        <f>1823615</f>
        <v>1823615</v>
      </c>
      <c r="J20" s="14">
        <v>2251519</v>
      </c>
      <c r="K20" s="14">
        <v>2678921</v>
      </c>
      <c r="L20" s="14">
        <v>3293145</v>
      </c>
      <c r="M20" s="14">
        <v>3511623</v>
      </c>
      <c r="N20" s="8">
        <f t="shared" si="4"/>
        <v>32070781</v>
      </c>
    </row>
    <row r="21" spans="1:14" ht="19.5" customHeight="1">
      <c r="A21" s="21" t="s">
        <v>1</v>
      </c>
      <c r="B21" s="14">
        <v>2072215</v>
      </c>
      <c r="C21" s="14">
        <v>1964711</v>
      </c>
      <c r="D21" s="14">
        <v>1820739</v>
      </c>
      <c r="E21" s="14">
        <v>1637009</v>
      </c>
      <c r="F21" s="14">
        <v>1463205</v>
      </c>
      <c r="G21" s="14">
        <v>1447411</v>
      </c>
      <c r="H21" s="14">
        <v>1191030</v>
      </c>
      <c r="I21" s="14">
        <f>1291370</f>
        <v>1291370</v>
      </c>
      <c r="J21" s="14">
        <v>1612561</v>
      </c>
      <c r="K21" s="14">
        <f>1498960</f>
        <v>1498960</v>
      </c>
      <c r="L21" s="14">
        <v>1865164</v>
      </c>
      <c r="M21" s="14">
        <v>1980870</v>
      </c>
      <c r="N21" s="8">
        <f t="shared" si="4"/>
        <v>19845245</v>
      </c>
    </row>
    <row r="22" spans="1:14" ht="19.5" customHeight="1">
      <c r="A22" s="21" t="s">
        <v>23</v>
      </c>
      <c r="B22" s="14">
        <v>310035</v>
      </c>
      <c r="C22" s="14">
        <v>268370</v>
      </c>
      <c r="D22" s="14">
        <v>353845</v>
      </c>
      <c r="E22" s="14">
        <v>207362</v>
      </c>
      <c r="F22" s="14">
        <v>187059</v>
      </c>
      <c r="G22" s="14">
        <v>226710</v>
      </c>
      <c r="H22" s="14">
        <v>129753</v>
      </c>
      <c r="I22" s="14">
        <v>161773</v>
      </c>
      <c r="J22" s="14">
        <v>218818</v>
      </c>
      <c r="K22" s="14">
        <v>208435</v>
      </c>
      <c r="L22" s="14">
        <v>275695</v>
      </c>
      <c r="M22" s="14">
        <v>372328</v>
      </c>
      <c r="N22" s="8">
        <f t="shared" si="4"/>
        <v>2920183</v>
      </c>
    </row>
    <row r="23" spans="1:14" ht="19.5" customHeight="1">
      <c r="A23" s="21" t="s">
        <v>2</v>
      </c>
      <c r="B23" s="14">
        <v>5900692</v>
      </c>
      <c r="C23" s="14">
        <v>5106658</v>
      </c>
      <c r="D23" s="14">
        <v>4757593</v>
      </c>
      <c r="E23" s="14">
        <v>4588586</v>
      </c>
      <c r="F23" s="14">
        <v>3989441</v>
      </c>
      <c r="G23" s="14">
        <v>5012669</v>
      </c>
      <c r="H23" s="14">
        <v>3911511</v>
      </c>
      <c r="I23" s="14">
        <v>4516537</v>
      </c>
      <c r="J23" s="14">
        <v>5769965</v>
      </c>
      <c r="K23" s="14">
        <v>4549362</v>
      </c>
      <c r="L23" s="14">
        <v>4950058</v>
      </c>
      <c r="M23" s="14">
        <v>4894536</v>
      </c>
      <c r="N23" s="8">
        <f t="shared" si="4"/>
        <v>57947608</v>
      </c>
    </row>
    <row r="24" spans="1:18" ht="19.5" customHeight="1">
      <c r="A24" s="23" t="s">
        <v>28</v>
      </c>
      <c r="B24" s="11">
        <f>B7-B11-B16</f>
        <v>1966934</v>
      </c>
      <c r="C24" s="11">
        <f aca="true" t="shared" si="5" ref="C24:N24">C7-C11-C16</f>
        <v>827914</v>
      </c>
      <c r="D24" s="11">
        <f t="shared" si="5"/>
        <v>1151280</v>
      </c>
      <c r="E24" s="11">
        <f t="shared" si="5"/>
        <v>653184</v>
      </c>
      <c r="F24" s="11">
        <f t="shared" si="5"/>
        <v>655947</v>
      </c>
      <c r="G24" s="11">
        <f t="shared" si="5"/>
        <v>642512</v>
      </c>
      <c r="H24" s="11">
        <f t="shared" si="5"/>
        <v>637235</v>
      </c>
      <c r="I24" s="11">
        <f t="shared" si="5"/>
        <v>1460237</v>
      </c>
      <c r="J24" s="11">
        <f t="shared" si="5"/>
        <v>670545</v>
      </c>
      <c r="K24" s="11">
        <f t="shared" si="5"/>
        <v>1498444</v>
      </c>
      <c r="L24" s="11">
        <f t="shared" si="5"/>
        <v>1489129</v>
      </c>
      <c r="M24" s="11">
        <f t="shared" si="5"/>
        <v>2051254</v>
      </c>
      <c r="N24" s="11">
        <f t="shared" si="5"/>
        <v>13704615</v>
      </c>
      <c r="O24" s="31"/>
      <c r="Q24" s="32"/>
      <c r="R24" s="32"/>
    </row>
    <row r="25" spans="1:18" ht="19.5" customHeight="1">
      <c r="A25" s="35" t="s">
        <v>34</v>
      </c>
      <c r="B25" s="13">
        <v>41949</v>
      </c>
      <c r="C25" s="13">
        <v>35341</v>
      </c>
      <c r="D25" s="13">
        <v>35227</v>
      </c>
      <c r="E25" s="13">
        <v>30036</v>
      </c>
      <c r="F25" s="13">
        <v>26229</v>
      </c>
      <c r="G25" s="13">
        <v>30866</v>
      </c>
      <c r="H25" s="13">
        <v>24028</v>
      </c>
      <c r="I25" s="13">
        <v>30675</v>
      </c>
      <c r="J25" s="13">
        <v>34110</v>
      </c>
      <c r="K25" s="13">
        <v>32255</v>
      </c>
      <c r="L25" s="13">
        <v>36533</v>
      </c>
      <c r="M25" s="13">
        <v>40496</v>
      </c>
      <c r="N25" s="36">
        <f>SUM(B25:M25)</f>
        <v>397745</v>
      </c>
      <c r="O25" s="31"/>
      <c r="Q25" s="32"/>
      <c r="R25" s="32"/>
    </row>
    <row r="26" spans="1:18" ht="19.5" customHeight="1">
      <c r="A26" s="35" t="s">
        <v>35</v>
      </c>
      <c r="B26" s="13">
        <v>641350</v>
      </c>
      <c r="C26" s="13">
        <v>274655</v>
      </c>
      <c r="D26" s="13">
        <v>429251</v>
      </c>
      <c r="E26" s="13">
        <v>319436</v>
      </c>
      <c r="F26" s="13">
        <v>257351</v>
      </c>
      <c r="G26" s="13">
        <v>238090</v>
      </c>
      <c r="H26" s="13">
        <v>321740</v>
      </c>
      <c r="I26" s="13">
        <v>433663</v>
      </c>
      <c r="J26" s="13">
        <v>328752</v>
      </c>
      <c r="K26" s="13">
        <v>518118</v>
      </c>
      <c r="L26" s="13">
        <v>507434</v>
      </c>
      <c r="M26" s="13">
        <v>509436</v>
      </c>
      <c r="N26" s="36">
        <f>SUM(B26:M26)</f>
        <v>4779276</v>
      </c>
      <c r="O26" s="31"/>
      <c r="Q26" s="32"/>
      <c r="R26" s="32"/>
    </row>
    <row r="27" spans="1:18" ht="19.5" customHeight="1">
      <c r="A27" s="35" t="s">
        <v>36</v>
      </c>
      <c r="B27" s="13">
        <v>1283635</v>
      </c>
      <c r="C27" s="13">
        <v>517918</v>
      </c>
      <c r="D27" s="13">
        <v>686802</v>
      </c>
      <c r="E27" s="13">
        <v>303712</v>
      </c>
      <c r="F27" s="13">
        <v>372367</v>
      </c>
      <c r="G27" s="13">
        <v>373556</v>
      </c>
      <c r="H27" s="13">
        <v>291467</v>
      </c>
      <c r="I27" s="13">
        <v>995899</v>
      </c>
      <c r="J27" s="13">
        <v>307683</v>
      </c>
      <c r="K27" s="13">
        <v>948071</v>
      </c>
      <c r="L27" s="13">
        <v>945162</v>
      </c>
      <c r="M27" s="13">
        <v>1501322</v>
      </c>
      <c r="N27" s="36">
        <f>SUM(B27:M27)</f>
        <v>8527594</v>
      </c>
      <c r="O27" s="31"/>
      <c r="Q27" s="32"/>
      <c r="R27" s="32"/>
    </row>
    <row r="28" spans="1:18" ht="19.5" customHeight="1">
      <c r="A28" s="24" t="s">
        <v>5</v>
      </c>
      <c r="B28" s="15">
        <v>1288900</v>
      </c>
      <c r="C28" s="15">
        <v>827914</v>
      </c>
      <c r="D28" s="15">
        <v>1084100</v>
      </c>
      <c r="E28" s="15">
        <v>653184</v>
      </c>
      <c r="F28" s="15">
        <v>655947</v>
      </c>
      <c r="G28" s="15">
        <v>642512</v>
      </c>
      <c r="H28" s="15">
        <v>637235</v>
      </c>
      <c r="I28" s="15">
        <v>847800</v>
      </c>
      <c r="J28" s="15">
        <v>670545</v>
      </c>
      <c r="K28" s="15">
        <v>1069500</v>
      </c>
      <c r="L28" s="15">
        <v>1135300</v>
      </c>
      <c r="M28" s="15">
        <v>1262000</v>
      </c>
      <c r="N28" s="8">
        <f>SUM(B28:M28)</f>
        <v>10774937</v>
      </c>
      <c r="Q28" s="33"/>
      <c r="R28" s="32"/>
    </row>
    <row r="29" spans="1:18" ht="19.5" customHeight="1">
      <c r="A29" s="25" t="s">
        <v>27</v>
      </c>
      <c r="B29" s="28">
        <f>B28/B7*100</f>
        <v>9.234253355557442</v>
      </c>
      <c r="C29" s="28">
        <f aca="true" t="shared" si="6" ref="C29:M29">C28/C7*100</f>
        <v>7.177953625082722</v>
      </c>
      <c r="D29" s="28">
        <f t="shared" si="6"/>
        <v>9.424631506123228</v>
      </c>
      <c r="E29" s="28">
        <f t="shared" si="6"/>
        <v>6.6781693761013825</v>
      </c>
      <c r="F29" s="28">
        <f t="shared" si="6"/>
        <v>7.687744077761251</v>
      </c>
      <c r="G29" s="28">
        <f t="shared" si="6"/>
        <v>7.021946862614486</v>
      </c>
      <c r="H29" s="28">
        <f t="shared" si="6"/>
        <v>8.473973351801645</v>
      </c>
      <c r="I29" s="28">
        <f t="shared" si="6"/>
        <v>9.135746328406267</v>
      </c>
      <c r="J29" s="28">
        <f t="shared" si="6"/>
        <v>6.344834359840661</v>
      </c>
      <c r="K29" s="28">
        <f t="shared" si="6"/>
        <v>10.206136278400876</v>
      </c>
      <c r="L29" s="28">
        <f t="shared" si="6"/>
        <v>9.503959927494321</v>
      </c>
      <c r="M29" s="28">
        <f t="shared" si="6"/>
        <v>9.778310514047023</v>
      </c>
      <c r="N29" s="29">
        <f>N28/N7*100</f>
        <v>8.47372443513508</v>
      </c>
      <c r="P29" s="34"/>
      <c r="Q29" s="32"/>
      <c r="R29" s="32"/>
    </row>
    <row r="30" spans="1:18" ht="19.5" customHeight="1">
      <c r="A30" s="24" t="s">
        <v>6</v>
      </c>
      <c r="B30" s="15">
        <f>B24-B28</f>
        <v>678034</v>
      </c>
      <c r="C30" s="15">
        <f aca="true" t="shared" si="7" ref="C30:L30">IF(C24&gt;C28,C24-C28,0)</f>
        <v>0</v>
      </c>
      <c r="D30" s="15">
        <f t="shared" si="7"/>
        <v>67180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612437</v>
      </c>
      <c r="J30" s="15">
        <f t="shared" si="7"/>
        <v>0</v>
      </c>
      <c r="K30" s="15">
        <f t="shared" si="7"/>
        <v>428944</v>
      </c>
      <c r="L30" s="15">
        <f t="shared" si="7"/>
        <v>353829</v>
      </c>
      <c r="M30" s="15">
        <f>IF(M24&gt;M28,M24-M28,0)</f>
        <v>789254</v>
      </c>
      <c r="N30" s="8">
        <f>SUM(B30:M30)</f>
        <v>2929678</v>
      </c>
      <c r="R30" s="31"/>
    </row>
    <row r="31" spans="1:16" ht="19.5" customHeight="1">
      <c r="A31" s="25" t="s">
        <v>27</v>
      </c>
      <c r="B31" s="28">
        <f aca="true" t="shared" si="8" ref="B31:M31">B30/B7*100</f>
        <v>4.8577374037412016</v>
      </c>
      <c r="C31" s="28">
        <f t="shared" si="8"/>
        <v>0</v>
      </c>
      <c r="D31" s="28">
        <f t="shared" si="8"/>
        <v>0.5840298354223397</v>
      </c>
      <c r="E31" s="28">
        <f t="shared" si="8"/>
        <v>0</v>
      </c>
      <c r="F31" s="28">
        <f t="shared" si="8"/>
        <v>0</v>
      </c>
      <c r="G31" s="28">
        <f t="shared" si="8"/>
        <v>0</v>
      </c>
      <c r="H31" s="28">
        <f t="shared" si="8"/>
        <v>0</v>
      </c>
      <c r="I31" s="28">
        <f t="shared" si="8"/>
        <v>6.599515303291045</v>
      </c>
      <c r="J31" s="28">
        <f t="shared" si="8"/>
        <v>0</v>
      </c>
      <c r="K31" s="28">
        <f t="shared" si="8"/>
        <v>4.093371594018126</v>
      </c>
      <c r="L31" s="28">
        <f t="shared" si="8"/>
        <v>2.9620158875939295</v>
      </c>
      <c r="M31" s="28">
        <f t="shared" si="8"/>
        <v>6.115349196872955</v>
      </c>
      <c r="N31" s="29">
        <f>N30/N7*100</f>
        <v>2.3039841491117463</v>
      </c>
      <c r="O31" s="19"/>
      <c r="P31" s="19"/>
    </row>
    <row r="32" spans="1:14" ht="40.5" customHeight="1">
      <c r="A32" s="24" t="s">
        <v>3</v>
      </c>
      <c r="B32" s="16">
        <f aca="true" t="shared" si="9" ref="B32:N32">+IF(B7=0,"-",B24/B7)</f>
        <v>0.14091990759298645</v>
      </c>
      <c r="C32" s="16">
        <f t="shared" si="9"/>
        <v>0.07177953625082722</v>
      </c>
      <c r="D32" s="16">
        <f t="shared" si="9"/>
        <v>0.10008661341545569</v>
      </c>
      <c r="E32" s="16">
        <f t="shared" si="9"/>
        <v>0.06678169376101382</v>
      </c>
      <c r="F32" s="16">
        <f t="shared" si="9"/>
        <v>0.07687744077761251</v>
      </c>
      <c r="G32" s="16">
        <f t="shared" si="9"/>
        <v>0.07021946862614487</v>
      </c>
      <c r="H32" s="16">
        <f t="shared" si="9"/>
        <v>0.08473973351801645</v>
      </c>
      <c r="I32" s="16">
        <f t="shared" si="9"/>
        <v>0.15735261631697312</v>
      </c>
      <c r="J32" s="16">
        <f t="shared" si="9"/>
        <v>0.0634483435984066</v>
      </c>
      <c r="K32" s="16">
        <f t="shared" si="9"/>
        <v>0.14299507872419</v>
      </c>
      <c r="L32" s="16">
        <f t="shared" si="9"/>
        <v>0.1246597581508825</v>
      </c>
      <c r="M32" s="16">
        <f t="shared" si="9"/>
        <v>0.15893659710919977</v>
      </c>
      <c r="N32" s="17">
        <f t="shared" si="9"/>
        <v>0.10777708584246827</v>
      </c>
    </row>
    <row r="35" ht="15">
      <c r="N35" s="31"/>
    </row>
    <row r="36" ht="15">
      <c r="N36" s="31"/>
    </row>
    <row r="37" ht="15">
      <c r="A37" s="18"/>
    </row>
  </sheetData>
  <sheetProtection/>
  <mergeCells count="5">
    <mergeCell ref="A1:D1"/>
    <mergeCell ref="A2:H2"/>
    <mergeCell ref="A4:A5"/>
    <mergeCell ref="B4:N4"/>
    <mergeCell ref="B6:N6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2016-07-18T11:57:09Z</cp:lastPrinted>
  <dcterms:created xsi:type="dcterms:W3CDTF">2009-03-31T06:53:37Z</dcterms:created>
  <dcterms:modified xsi:type="dcterms:W3CDTF">2018-09-13T08:58:37Z</dcterms:modified>
  <cp:category/>
  <cp:version/>
  <cp:contentType/>
  <cp:contentStatus/>
</cp:coreProperties>
</file>