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0" yWindow="285" windowWidth="15570" windowHeight="7605" tabRatio="783" activeTab="3"/>
  </bookViews>
  <sheets>
    <sheet name="Табл.  8 " sheetId="10" r:id="rId1"/>
    <sheet name="2023" sheetId="11" r:id="rId2"/>
    <sheet name="2024 " sheetId="16" r:id="rId3"/>
    <sheet name="2025" sheetId="17" r:id="rId4"/>
    <sheet name="2026" sheetId="18" r:id="rId5"/>
    <sheet name="2027" sheetId="19" r:id="rId6"/>
  </sheets>
  <definedNames>
    <definedName name="_xlnm.Print_Area" localSheetId="1">'2023'!$A$1:$J$30</definedName>
    <definedName name="_xlnm.Print_Area" localSheetId="2">'2024 '!$A$1:$J$29</definedName>
    <definedName name="_xlnm.Print_Area" localSheetId="3">'2025'!$A$1:$J$30</definedName>
    <definedName name="_xlnm.Print_Area" localSheetId="4">'2026'!$A$1:$J$36</definedName>
    <definedName name="_xlnm.Print_Area" localSheetId="5">'2027'!$A$1:$J$38</definedName>
    <definedName name="_xlnm.Print_Area" localSheetId="0">'Табл.  8 '!$A$1:$DM$38</definedName>
  </definedNames>
  <calcPr calcId="124519"/>
</workbook>
</file>

<file path=xl/calcChain.xml><?xml version="1.0" encoding="utf-8"?>
<calcChain xmlns="http://schemas.openxmlformats.org/spreadsheetml/2006/main">
  <c r="I10" i="17"/>
  <c r="H10"/>
  <c r="G10"/>
  <c r="F10"/>
  <c r="E10"/>
  <c r="D10"/>
  <c r="I17"/>
  <c r="H17"/>
  <c r="G17"/>
  <c r="F17"/>
  <c r="E17"/>
  <c r="D17"/>
  <c r="G25"/>
  <c r="F25"/>
  <c r="I25" l="1"/>
  <c r="D25" l="1"/>
  <c r="I34" i="19"/>
  <c r="D34" s="1"/>
  <c r="F19"/>
  <c r="H19"/>
  <c r="G19"/>
  <c r="I33"/>
  <c r="D33" s="1"/>
  <c r="I31"/>
  <c r="D31" s="1"/>
  <c r="I30"/>
  <c r="I32"/>
  <c r="D32" s="1"/>
  <c r="E29"/>
  <c r="E28" i="18"/>
  <c r="A30"/>
  <c r="I23" i="16"/>
  <c r="D23" s="1"/>
  <c r="I22"/>
  <c r="D22" s="1"/>
  <c r="I24"/>
  <c r="D24" s="1"/>
  <c r="I23" i="17"/>
  <c r="D23" s="1"/>
  <c r="E18" i="19"/>
  <c r="E17"/>
  <c r="E17" i="16"/>
  <c r="E15" i="18"/>
  <c r="E14"/>
  <c r="E14" i="17"/>
  <c r="E19" i="19" l="1"/>
  <c r="D30"/>
  <c r="D19" s="1"/>
  <c r="I20" i="11" l="1"/>
  <c r="D20" s="1"/>
  <c r="A21"/>
  <c r="A20"/>
  <c r="E22" l="1"/>
  <c r="E11" i="19"/>
  <c r="I18"/>
  <c r="D18" s="1"/>
  <c r="E14" i="11" l="1"/>
  <c r="E22" i="17"/>
  <c r="E14" i="16"/>
  <c r="I17" i="19" l="1"/>
  <c r="F12"/>
  <c r="A15" i="11"/>
  <c r="I16" i="16"/>
  <c r="D16" s="1"/>
  <c r="I15" i="17"/>
  <c r="D15" s="1"/>
  <c r="H19" i="16"/>
  <c r="G19"/>
  <c r="F19"/>
  <c r="E19"/>
  <c r="I29" i="19"/>
  <c r="I28"/>
  <c r="I27"/>
  <c r="I26"/>
  <c r="I25"/>
  <c r="I24"/>
  <c r="I23"/>
  <c r="I22"/>
  <c r="I21"/>
  <c r="I20"/>
  <c r="I16"/>
  <c r="D16" s="1"/>
  <c r="I15"/>
  <c r="D15" s="1"/>
  <c r="I14"/>
  <c r="D14" s="1"/>
  <c r="I13"/>
  <c r="D13" s="1"/>
  <c r="I31" i="18"/>
  <c r="D31" s="1"/>
  <c r="I30"/>
  <c r="D30" s="1"/>
  <c r="I29"/>
  <c r="D29" s="1"/>
  <c r="I28"/>
  <c r="D28" s="1"/>
  <c r="I27"/>
  <c r="D27" s="1"/>
  <c r="I25"/>
  <c r="D25" s="1"/>
  <c r="I24"/>
  <c r="D24" s="1"/>
  <c r="I23"/>
  <c r="D23" s="1"/>
  <c r="I22"/>
  <c r="D22" s="1"/>
  <c r="I21"/>
  <c r="D21" s="1"/>
  <c r="I20"/>
  <c r="D20" s="1"/>
  <c r="I19"/>
  <c r="D19" s="1"/>
  <c r="I18"/>
  <c r="D18" s="1"/>
  <c r="I17"/>
  <c r="D17" s="1"/>
  <c r="I16"/>
  <c r="D16" s="1"/>
  <c r="I15"/>
  <c r="D15" s="1"/>
  <c r="I14"/>
  <c r="D14" s="1"/>
  <c r="I13"/>
  <c r="D13" s="1"/>
  <c r="I12"/>
  <c r="I19" i="19" l="1"/>
  <c r="I12"/>
  <c r="D12" s="1"/>
  <c r="F11"/>
  <c r="D17"/>
  <c r="I24" i="17"/>
  <c r="D24" s="1"/>
  <c r="I22"/>
  <c r="D22" s="1"/>
  <c r="I21"/>
  <c r="D21" s="1"/>
  <c r="I20"/>
  <c r="D20" s="1"/>
  <c r="I19"/>
  <c r="D19" s="1"/>
  <c r="I18"/>
  <c r="I16"/>
  <c r="D16" s="1"/>
  <c r="I14"/>
  <c r="D14" s="1"/>
  <c r="I13"/>
  <c r="D13" s="1"/>
  <c r="I12"/>
  <c r="I21" i="16"/>
  <c r="D21" s="1"/>
  <c r="I20"/>
  <c r="I18"/>
  <c r="D18" s="1"/>
  <c r="I17"/>
  <c r="D17" s="1"/>
  <c r="I15"/>
  <c r="D15" s="1"/>
  <c r="I14"/>
  <c r="D14" s="1"/>
  <c r="I13"/>
  <c r="D13" s="1"/>
  <c r="I12"/>
  <c r="D12" s="1"/>
  <c r="I25" i="11"/>
  <c r="I24"/>
  <c r="I23"/>
  <c r="I22"/>
  <c r="I21"/>
  <c r="I19"/>
  <c r="I17"/>
  <c r="I16"/>
  <c r="I15"/>
  <c r="I14"/>
  <c r="D14" s="1"/>
  <c r="I13"/>
  <c r="I12"/>
  <c r="A21" i="19"/>
  <c r="A22" s="1"/>
  <c r="D17" i="11"/>
  <c r="H11"/>
  <c r="G11"/>
  <c r="I11" i="19" l="1"/>
  <c r="D11"/>
  <c r="D20" i="16"/>
  <c r="D19" s="1"/>
  <c r="I19"/>
  <c r="D15" i="11"/>
  <c r="D16"/>
  <c r="D20" i="19" l="1"/>
  <c r="H11" i="17" l="1"/>
  <c r="G11"/>
  <c r="H11" i="16"/>
  <c r="G11"/>
  <c r="A12" i="11" l="1"/>
  <c r="A13" s="1"/>
  <c r="A14" s="1"/>
  <c r="A16" s="1"/>
  <c r="A17" s="1"/>
  <c r="D12" l="1"/>
  <c r="D24" l="1"/>
  <c r="A19" i="17"/>
  <c r="CF10" i="10"/>
  <c r="D23" i="11"/>
  <c r="A22" i="16" l="1"/>
  <c r="A20" i="17"/>
  <c r="D18"/>
  <c r="H18" i="11" l="1"/>
  <c r="G18"/>
  <c r="D19"/>
  <c r="A19"/>
  <c r="A22" s="1"/>
  <c r="A23" s="1"/>
  <c r="A24" s="1"/>
  <c r="A25" s="1"/>
  <c r="H26" i="18" l="1"/>
  <c r="G26"/>
  <c r="D24" i="19"/>
  <c r="I26" i="18" l="1"/>
  <c r="D26" i="19"/>
  <c r="D23"/>
  <c r="D22"/>
  <c r="D25" i="11" l="1"/>
  <c r="D25" i="19" l="1"/>
  <c r="D27" l="1"/>
  <c r="A13" i="18" l="1"/>
  <c r="A14" s="1"/>
  <c r="A22" s="1"/>
  <c r="A23" s="1"/>
  <c r="A24" l="1"/>
  <c r="A20" s="1"/>
  <c r="A16" s="1"/>
  <c r="A17" s="1"/>
  <c r="A18" s="1"/>
  <c r="A19" s="1"/>
  <c r="A21"/>
  <c r="I18" i="11" l="1"/>
  <c r="F11"/>
  <c r="E11"/>
  <c r="I11" l="1"/>
  <c r="F18"/>
  <c r="F11" i="16" l="1"/>
  <c r="E18" i="11"/>
  <c r="I11" i="16" l="1"/>
  <c r="D12" i="18"/>
  <c r="A13" i="17"/>
  <c r="I11"/>
  <c r="D12"/>
  <c r="E11" i="16"/>
  <c r="D11" l="1"/>
  <c r="A14" i="17"/>
  <c r="A15" s="1"/>
  <c r="A16" s="1"/>
  <c r="D11"/>
  <c r="D13" i="11" l="1"/>
  <c r="H11" i="19"/>
  <c r="G11"/>
  <c r="D11" i="11" l="1"/>
  <c r="D21" i="19" l="1"/>
  <c r="D28"/>
  <c r="D21" i="11"/>
  <c r="D22"/>
  <c r="D18" l="1"/>
  <c r="A13" i="19" l="1"/>
  <c r="A14" s="1"/>
  <c r="A15" s="1"/>
  <c r="A16" s="1"/>
  <c r="A28" i="18"/>
  <c r="H11"/>
  <c r="H10" s="1"/>
  <c r="G11"/>
  <c r="A13" i="16"/>
  <c r="A14" s="1"/>
  <c r="A15" s="1"/>
  <c r="A16" s="1"/>
  <c r="A17" s="1"/>
  <c r="A18" s="1"/>
  <c r="I10" i="11"/>
  <c r="BJ20" i="10" s="1"/>
  <c r="H10" i="11"/>
  <c r="A17" i="19" l="1"/>
  <c r="A18" s="1"/>
  <c r="A25" i="18"/>
  <c r="A29"/>
  <c r="A23" i="16" s="1"/>
  <c r="A24" s="1"/>
  <c r="A21" i="17"/>
  <c r="A23" i="19"/>
  <c r="A24" s="1"/>
  <c r="A21" i="16"/>
  <c r="F10" i="11"/>
  <c r="BJ17" i="10" s="1"/>
  <c r="BJ16" s="1"/>
  <c r="G10" i="11"/>
  <c r="G10" i="18"/>
  <c r="G10" i="16"/>
  <c r="H10"/>
  <c r="A25" i="19" l="1"/>
  <c r="A26" s="1"/>
  <c r="A27" s="1"/>
  <c r="A28" s="1"/>
  <c r="A29" s="1"/>
  <c r="A22" i="17"/>
  <c r="A23" s="1"/>
  <c r="E10" i="11"/>
  <c r="A30" i="19" l="1"/>
  <c r="A31" s="1"/>
  <c r="A32" s="1"/>
  <c r="A33" s="1"/>
  <c r="A34" s="1"/>
  <c r="A31" i="18"/>
  <c r="BJ9" i="10"/>
  <c r="BJ8" s="1"/>
  <c r="BJ7" s="1"/>
  <c r="BJ32" s="1"/>
  <c r="A24" i="17"/>
  <c r="A15" i="18"/>
  <c r="D10" i="11" l="1"/>
  <c r="DM35" i="10"/>
  <c r="DM31"/>
  <c r="DM34"/>
  <c r="DM33"/>
  <c r="DM30"/>
  <c r="DM29"/>
  <c r="DM28"/>
  <c r="DM27"/>
  <c r="DM26"/>
  <c r="DM25"/>
  <c r="DM24"/>
  <c r="DM23"/>
  <c r="DM22"/>
  <c r="DM21"/>
  <c r="DM19"/>
  <c r="DM18"/>
  <c r="DM15"/>
  <c r="DM12" l="1"/>
  <c r="DM14" l="1"/>
  <c r="DM10" l="1"/>
  <c r="DM13" l="1"/>
  <c r="DM11"/>
  <c r="H10" i="19" l="1"/>
  <c r="G10"/>
  <c r="I10" i="16" l="1"/>
  <c r="BU20" i="10" s="1"/>
  <c r="F10" i="16"/>
  <c r="BU17" i="10" s="1"/>
  <c r="BU16" s="1"/>
  <c r="E10" i="16" l="1"/>
  <c r="F26" i="18"/>
  <c r="CF20" i="10"/>
  <c r="BU9" l="1"/>
  <c r="BU8" s="1"/>
  <c r="BU7" s="1"/>
  <c r="BU32" s="1"/>
  <c r="E26" i="18"/>
  <c r="D10" i="16"/>
  <c r="D26" i="18" l="1"/>
  <c r="D29" i="19" l="1"/>
  <c r="F11" i="17" l="1"/>
  <c r="CF17" i="10" l="1"/>
  <c r="E11" i="17" l="1"/>
  <c r="CF16" i="10"/>
  <c r="I11" i="18"/>
  <c r="I10" s="1"/>
  <c r="CQ20" i="10" s="1"/>
  <c r="F11" i="18"/>
  <c r="F10" s="1"/>
  <c r="CQ17" i="10" s="1"/>
  <c r="CQ16" s="1"/>
  <c r="CF9" l="1"/>
  <c r="CF8" s="1"/>
  <c r="CF7" s="1"/>
  <c r="CF32" s="1"/>
  <c r="E11" i="18"/>
  <c r="E10" s="1"/>
  <c r="D11"/>
  <c r="D10" l="1"/>
  <c r="CQ9" i="10"/>
  <c r="CQ8" l="1"/>
  <c r="CQ7" s="1"/>
  <c r="CQ32" s="1"/>
  <c r="F10" i="19" l="1"/>
  <c r="DB17" i="10" s="1"/>
  <c r="I10" i="19"/>
  <c r="DB20" i="10" s="1"/>
  <c r="DM20" s="1"/>
  <c r="E10" i="19" l="1"/>
  <c r="DM17" i="10"/>
  <c r="DM16" s="1"/>
  <c r="DB16"/>
  <c r="DB9" l="1"/>
  <c r="D10" i="19"/>
  <c r="DB8" i="10" l="1"/>
  <c r="DB7" s="1"/>
  <c r="DB32" s="1"/>
  <c r="DM32" s="1"/>
  <c r="DM9"/>
  <c r="DM8" s="1"/>
  <c r="DM7" s="1"/>
</calcChain>
</file>

<file path=xl/comments1.xml><?xml version="1.0" encoding="utf-8"?>
<comments xmlns="http://schemas.openxmlformats.org/spreadsheetml/2006/main">
  <authors>
    <author>Yljankova_VV</author>
  </authors>
  <commentList>
    <comment ref="C12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CМР - 2 этап
</t>
        </r>
      </text>
    </comment>
  </commentList>
</comments>
</file>

<file path=xl/comments2.xml><?xml version="1.0" encoding="utf-8"?>
<comments xmlns="http://schemas.openxmlformats.org/spreadsheetml/2006/main">
  <authors>
    <author>Yljankova_VV</author>
  </authors>
  <commentList>
    <comment ref="C17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CМР
</t>
        </r>
      </text>
    </comment>
    <comment ref="C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СМР - 2027
</t>
        </r>
      </text>
    </comment>
  </commentList>
</comments>
</file>

<file path=xl/sharedStrings.xml><?xml version="1.0" encoding="utf-8"?>
<sst xmlns="http://schemas.openxmlformats.org/spreadsheetml/2006/main" count="360" uniqueCount="255">
  <si>
    <t>№ п/п</t>
  </si>
  <si>
    <t>1</t>
  </si>
  <si>
    <t>1.1</t>
  </si>
  <si>
    <t>1.2</t>
  </si>
  <si>
    <t>1.3</t>
  </si>
  <si>
    <t>1.4</t>
  </si>
  <si>
    <t>1.5</t>
  </si>
  <si>
    <t>1.1.1</t>
  </si>
  <si>
    <t>2.1</t>
  </si>
  <si>
    <t>2.2</t>
  </si>
  <si>
    <t>2.3</t>
  </si>
  <si>
    <t>2.4</t>
  </si>
  <si>
    <t>2.5</t>
  </si>
  <si>
    <t>2.6</t>
  </si>
  <si>
    <t>2.7</t>
  </si>
  <si>
    <t>2</t>
  </si>
  <si>
    <t>№ №</t>
  </si>
  <si>
    <t>Источник финансирования</t>
  </si>
  <si>
    <t>Прибыль, направляемая на инвестиции:</t>
  </si>
  <si>
    <t>1.1.2</t>
  </si>
  <si>
    <t>в т.ч. прибыль со свободного сектора</t>
  </si>
  <si>
    <t>1.1.3</t>
  </si>
  <si>
    <t>1.1.3.1</t>
  </si>
  <si>
    <t>в т.ч. от технологического присоединения генерации</t>
  </si>
  <si>
    <t>1.1.3.2</t>
  </si>
  <si>
    <t>1.1.4</t>
  </si>
  <si>
    <t>Амортизация</t>
  </si>
  <si>
    <t>1.2.1</t>
  </si>
  <si>
    <t>Амортизация, учтенная в тарифе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</si>
  <si>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</si>
  <si>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</si>
  <si>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</si>
  <si>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</si>
  <si>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</si>
  <si>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1.4.1</t>
  </si>
  <si>
    <t>в т.ч. средства допэмиссии</t>
  </si>
  <si>
    <t>Остаток собственных средств на начало года</t>
  </si>
  <si>
    <t>Привлеченные средства, в т.ч.: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</si>
  <si>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</si>
  <si>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</si>
  <si>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</si>
  <si>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</si>
  <si>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</si>
  <si>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Использование лизинга</t>
  </si>
  <si>
    <t>Прочие привлеченные средства</t>
  </si>
  <si>
    <t>ВСЕГО источников финансирования</t>
  </si>
  <si>
    <t>ДПМ</t>
  </si>
  <si>
    <t>вне ДПМ</t>
  </si>
  <si>
    <t>*</t>
  </si>
  <si>
    <t>План, в соответствии с утвержденной инвестиционной программой, указать, кем и когда утверждена инвестиционная программа.</t>
  </si>
  <si>
    <t>**</t>
  </si>
  <si>
    <t>Для сетевых компаний, переходящих на метод тарифного регулирования RAB, горизонт планирования может быть больше.</t>
  </si>
  <si>
    <t xml:space="preserve">  Наименование инвестиционного проекта (группы инвестиционных проектов)</t>
  </si>
  <si>
    <t>в том   числе:</t>
  </si>
  <si>
    <t>Инвестиционная составляющая в тарифе</t>
  </si>
  <si>
    <t>***</t>
  </si>
  <si>
    <t xml:space="preserve">Прибыль, полученная  за  счёт прочей  деятельности, направлегная  на капитальные  вложения    </t>
  </si>
  <si>
    <t>для ОГК/ТГК, в том числе **</t>
  </si>
  <si>
    <t>Прочая прибыль***</t>
  </si>
  <si>
    <t>Примечание</t>
  </si>
  <si>
    <t>Прибыль со свободного сектора</t>
  </si>
  <si>
    <t>Собственные средства</t>
  </si>
  <si>
    <t>Объем финансирования</t>
  </si>
  <si>
    <t>Прочие собственные средства без НДС</t>
  </si>
  <si>
    <t>ед.изм. -  млн. руб.</t>
  </si>
  <si>
    <t xml:space="preserve">в т.ч. от технологического присоединения (для электросетевых компаний) </t>
  </si>
  <si>
    <t xml:space="preserve">в т.ч. от технологического присоединения потребителей </t>
  </si>
  <si>
    <t>плата Заявителя на технологические присоединения</t>
  </si>
  <si>
    <t>в т.ч. инвестиционная составляющая в тарифе (без НДС)</t>
  </si>
  <si>
    <t>Источники финансирования инвестиционных проектов
(в прогнозных ценах соответствующих лет), млн. рублей</t>
  </si>
  <si>
    <t>Приложение  № 1</t>
  </si>
  <si>
    <t>Приложение  № 2</t>
  </si>
  <si>
    <t>Приложение  № 3</t>
  </si>
  <si>
    <t>Приложение  № 4</t>
  </si>
  <si>
    <t>Идентификатор инвестицион-ного проекта*</t>
  </si>
  <si>
    <t>*  Обозначения   "Кр" -   Ковдорский  район</t>
  </si>
  <si>
    <t>*  Обозначения   "ПрЗ" -  Печенгский район  г. Заполярный</t>
  </si>
  <si>
    <t>*  Обозначения   "ПрН" -  Печенгский район пгт.Никель</t>
  </si>
  <si>
    <t>Примечание:</t>
  </si>
  <si>
    <t>ВСЕГО:</t>
  </si>
  <si>
    <t>2023 г.</t>
  </si>
  <si>
    <t>филиал "Ковдорская электросеть"</t>
  </si>
  <si>
    <t>ЯКНО-5, г.Ковдор. Замена ЯКНО-5 на новое  с выключателем автоматическим.</t>
  </si>
  <si>
    <t>КТПН-625,626,627,629,  с.Ёна.Замена  ШР на новые ШРС 1., 4 шт.</t>
  </si>
  <si>
    <t>Прокладка резервного силового кабеля от концевой опоры №12 ВЛ-10 кВ №1 до ячейки №2 ТП-102, н.п. Ёнский.</t>
  </si>
  <si>
    <t>2024 г.</t>
  </si>
  <si>
    <r>
      <t xml:space="preserve">Расшифровка мероприятий  </t>
    </r>
    <r>
      <rPr>
        <b/>
        <sz val="11"/>
        <color rgb="FFC00000"/>
        <rFont val="Times New Roman"/>
        <family val="1"/>
        <charset val="204"/>
      </rPr>
      <t>2024</t>
    </r>
    <r>
      <rPr>
        <b/>
        <sz val="11"/>
        <color theme="1"/>
        <rFont val="Times New Roman"/>
        <family val="1"/>
        <charset val="204"/>
      </rPr>
      <t xml:space="preserve"> года  по  источникам финансирования  </t>
    </r>
  </si>
  <si>
    <r>
      <t xml:space="preserve">Расшифровка мероприятий  </t>
    </r>
    <r>
      <rPr>
        <b/>
        <sz val="11"/>
        <color rgb="FFC00000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 года  по  источникам финансирования  </t>
    </r>
  </si>
  <si>
    <t>к  расшифровке   Проекта   инвестиционной программы  акционерного общества "Мурманэнергосбыт"  (АО "МЭС")  на  2023-2027 гг. на оказание услуг  по передче электрической энергии</t>
  </si>
  <si>
    <r>
      <t xml:space="preserve">Расшифровка мероприятий  </t>
    </r>
    <r>
      <rPr>
        <b/>
        <sz val="11"/>
        <color rgb="FFC00000"/>
        <rFont val="Times New Roman"/>
        <family val="1"/>
        <charset val="204"/>
      </rPr>
      <t>2025</t>
    </r>
    <r>
      <rPr>
        <b/>
        <sz val="11"/>
        <color theme="1"/>
        <rFont val="Times New Roman"/>
        <family val="1"/>
        <charset val="204"/>
      </rPr>
      <t xml:space="preserve"> года  по  источникам финансирования  </t>
    </r>
  </si>
  <si>
    <t>2025 г.</t>
  </si>
  <si>
    <t>2026г.</t>
  </si>
  <si>
    <r>
      <t xml:space="preserve">Расшифровка мероприятий  </t>
    </r>
    <r>
      <rPr>
        <b/>
        <sz val="11"/>
        <color rgb="FFC00000"/>
        <rFont val="Times New Roman"/>
        <family val="1"/>
        <charset val="204"/>
      </rPr>
      <t>2026</t>
    </r>
    <r>
      <rPr>
        <b/>
        <sz val="11"/>
        <color theme="1"/>
        <rFont val="Times New Roman"/>
        <family val="1"/>
        <charset val="204"/>
      </rPr>
      <t xml:space="preserve"> года  по  источникам финансирования  </t>
    </r>
  </si>
  <si>
    <t>2027г.</t>
  </si>
  <si>
    <r>
      <t xml:space="preserve">Расшифровка мероприятий  </t>
    </r>
    <r>
      <rPr>
        <b/>
        <sz val="11"/>
        <color rgb="FFC00000"/>
        <rFont val="Times New Roman"/>
        <family val="1"/>
        <charset val="204"/>
      </rPr>
      <t>2027</t>
    </r>
    <r>
      <rPr>
        <b/>
        <sz val="11"/>
        <color theme="1"/>
        <rFont val="Times New Roman"/>
        <family val="1"/>
        <charset val="204"/>
      </rPr>
      <t xml:space="preserve"> года  по  источникам финансирования  </t>
    </r>
  </si>
  <si>
    <r>
      <t xml:space="preserve">ИТОГО: </t>
    </r>
    <r>
      <rPr>
        <b/>
        <sz val="9"/>
        <color rgb="FFC00000"/>
        <rFont val="Times New Roman"/>
        <family val="1"/>
        <charset val="204"/>
      </rPr>
      <t xml:space="preserve"> 2023-2027гг</t>
    </r>
  </si>
  <si>
    <t>План                                                                            2023г</t>
  </si>
  <si>
    <t>План                                                                            2024г</t>
  </si>
  <si>
    <t>План                                                                            2025г</t>
  </si>
  <si>
    <t>План                                                                            2026г</t>
  </si>
  <si>
    <t>План                                                                            2027г</t>
  </si>
  <si>
    <t>ТП-33, г.Ковдор. Замена силового трансформатора ТМ-400/6/0,4 на ТМГ 6/0,4-400 кВА. 2 шт.</t>
  </si>
  <si>
    <t>ТП-41, г.Ковдор. Замена силового трансформатора ТМ-400/6/0,4 на ТМГ 6/0,4-400 кВА. 2 шт.</t>
  </si>
  <si>
    <t>ТП-101, н.п.Ёнский. Замена силового трансформатора ТМ-400/10/0,4 на ТМГ 10/0,4-400 кВА. 2 шт.</t>
  </si>
  <si>
    <t>ТП-104, н.п.Ёнский. Замена силового трансформатора ТМ-400/10/0,4 на ТМГ 10/0,4-400 кВА. 2 шт.</t>
  </si>
  <si>
    <t>ТП-93, г.Ковдор. Замена силового трансформатора ТМ-400/6/0,4 на ТМГ 6/0,4-400 кВА. 2 шт.</t>
  </si>
  <si>
    <t>ТП-5, г.Ковдор. Замена силового трансформатора ТМ-250/6/0,4 на ТМГ 6/0,4-250 кВА. 2 шт.</t>
  </si>
  <si>
    <t>ТП-68, г.Ковдор. Замена силового трансформатора ТМ-400/6/0,4 на ТМГ 6/0,4-400 кВА. 1 шт</t>
  </si>
  <si>
    <t>ТП-67, г.Ковдор. Замена силового трансформатора ТМ-400/6/0,4 на ТМГ 6/0,4-400 кВА. 2 шт</t>
  </si>
  <si>
    <t>ТП-47, г.Ковдор. Замена силового трансформатора ТМ-320/6/0,4 на ТМГ 6/0,4-400 кВА. 1 шт</t>
  </si>
  <si>
    <t>ТП-59, г.Ковдор. Замена силового трансформатора ТМ-400/6/0,4  ТМ-630/6/0,4  на ТМГ 6/0,4-400 кВА. 2 шт.</t>
  </si>
  <si>
    <t>КТП-109, н.п..Ёнский. Замена силового трансформатора ТМ-250/10/0,4 на ТМГ 10/0,4-400 кВА. 1 шт.</t>
  </si>
  <si>
    <t xml:space="preserve">ТП-45(н), г.Ковдор. Замена силового трансформатора ТМ-400/6/0,4 на ТМГ 6/0,4-400 кВА. 1 шт. </t>
  </si>
  <si>
    <t>Филиал"Заполярная горэлектросеть"</t>
  </si>
  <si>
    <t>О_Кр_КТП6_12111_1</t>
  </si>
  <si>
    <t>О_Кр_КТП17_12111_2</t>
  </si>
  <si>
    <t>О_Кр_КЛф29ф46_12211_1</t>
  </si>
  <si>
    <t>Q_Кр_КЛф29ф46_12211_2</t>
  </si>
  <si>
    <t>КЛ-0,4кВ Л - 65/1 на 4-х жильный кабель, пгт.Никель.</t>
  </si>
  <si>
    <t xml:space="preserve"> КЛ-0,4кВ Л - 65/3 на 4-х жильный кабель, пгт. Никель</t>
  </si>
  <si>
    <t>Замена КЛ-0,4кВ Л - 68/12  на 4-х жильный кабель, пгт. Никель</t>
  </si>
  <si>
    <t>Замена КЛ-0,4кВ Л - 376  на 4-х жильный кабель,  г.Заполярный</t>
  </si>
  <si>
    <t>Замена КЛ-0,4кВ КЛ- 706 (1,2) на 4-х жильный кабель, г.Заполярный.</t>
  </si>
  <si>
    <t>КЛ-0,4кВ КЛ- 202 на 4-х жильный кабель, г. Заполярный</t>
  </si>
  <si>
    <t>Замена КЛ-0,4кВ КЛ- 227 на 4-х жильный кабель, г. Заполярный</t>
  </si>
  <si>
    <t>Замена в ячейках КСО масляных выключателей на вакуумные выключатели BB-TEL РП-2, пгт. Никель</t>
  </si>
  <si>
    <t>Строительство КЛ-0,4кВ отТП 10А до МКД Ленина, 6., г.Заполярный</t>
  </si>
  <si>
    <t>Замена питающего фидера 10 кВ КЛ-76, пгт. Никель</t>
  </si>
  <si>
    <t>Замена КЛ-0,4кВ Л - 339  на 4-х жильный кабель.г.Заполярный</t>
  </si>
  <si>
    <t>Замена КЛ-0,4кВ КЛ - 378 на 4-х жильный кабель.г.Заполярный</t>
  </si>
  <si>
    <t>Замена КЛ-0,4кВ КЛ - 377 на 4-х жильный кабель, г.Заполярный</t>
  </si>
  <si>
    <t>Замена КЛ-0,4кВ КЛ- 342 на 4-х жильный кабель, г.Заполярный</t>
  </si>
  <si>
    <t>Замена питающего фидера 6 кВ КЛ-51, г. Заполярный</t>
  </si>
  <si>
    <t>Замена питающего фидера 6 кВ КЛ-52, г.Заполярный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</si>
  <si>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</si>
  <si>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</si>
  <si>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Реконструкция ВЛ 10 кВ Л23 (длина  трассы -3050 м), пгт Никель</t>
  </si>
  <si>
    <t>Устройство охранного периметра ПС-26 г.Заполярный, ул. Бабикова,20</t>
  </si>
  <si>
    <t>N_ПрЗ_ОС_ПС26_1412_1</t>
  </si>
  <si>
    <t>Замена КТП-6   на новую  КТП  160 кВА в комплекте с силовым трансформатором ТМГ-160 кВА , н.п.Риколатва.</t>
  </si>
  <si>
    <t xml:space="preserve">Замена КТП-17 на новую  КТП  400 кВА в комплекте с силовым трансформатором ТМГ-400 кВА,  н.п. Риколатва. </t>
  </si>
  <si>
    <t>Реконструкция ВЛ6 кВ Л34 (длина трассы -350 м), г. Заполярный</t>
  </si>
  <si>
    <t>Реконструкция ВЛ 10 кВ Л17 (длина  трассы 670 м), пгт. Никель</t>
  </si>
  <si>
    <t>2 этап - СМР</t>
  </si>
  <si>
    <t>Сервер для управления учётными записями средствами  Active Directory, организация сервера печати</t>
  </si>
  <si>
    <t>Вездеход  TRQACK2 Комфорт</t>
  </si>
  <si>
    <t>Установка автоматизированной информационно-измерительной системы коммерческого учета электроэнергии (АИИСКУЭ) Печенгский район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</si>
  <si>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</si>
  <si>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Строительство  БКТП 630 кВА 6/0,4кВ;  ТМГ-2х630 кВА с перезаводкой кабельных вводов 6/0,4кВ от ТП-56, г. Ковдор.</t>
  </si>
  <si>
    <t>Замена в ячейках КСО масляных выключателей на вакуумные выключатели BB-TEL РП-3, г.Заполярный</t>
  </si>
  <si>
    <t>Строительство кабельной линии 10 кВ от ПС-52 до РП-1. Прокладка  кабельной лини  10кВ. пгт. Никель</t>
  </si>
  <si>
    <t>ПИР - 1 этап</t>
  </si>
  <si>
    <t>ПИР- 1 этап</t>
  </si>
  <si>
    <t>Р_Кр_СтрТП43_1411_2</t>
  </si>
  <si>
    <t>Q_Кр_СтрТП123ТП124_1411_3</t>
  </si>
  <si>
    <t>СМР - 2 этап</t>
  </si>
  <si>
    <t>Q_Кр_ТП93_12121_12</t>
  </si>
  <si>
    <t>Q_Кр_ТП45_12121_13</t>
  </si>
  <si>
    <t>Q_Кр_ТП5_12121_14</t>
  </si>
  <si>
    <t>N_Кр_ОС_АИИСКУЭ_12361_1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</si>
  <si>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</si>
  <si>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</si>
  <si>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Установка автоматизированной информационно-измерительной системы коммерческого учета электроэнергии (АИИСКУЭ) Печенгский район  2 этап</t>
  </si>
  <si>
    <t>О_Пр_ОС_АИИСКУЭ_12362_2</t>
  </si>
  <si>
    <t>Р_Пр_ОС_АИИСКУЭ_12362_3</t>
  </si>
  <si>
    <t>Реконструкция ВЛ 6 кВ Л-9 г.Заполярный</t>
  </si>
  <si>
    <t>Р_Кр_ВЛ№3ПС368_12211_4</t>
  </si>
  <si>
    <t>Р_Кр_ВЛ№4ПС368_12211_5</t>
  </si>
  <si>
    <t>R_Кр_ВЛ№51_12211_6</t>
  </si>
  <si>
    <t>N_ПрН_КЛ-65/1_12212_5</t>
  </si>
  <si>
    <t>N_ПрН_КЛ-65/3_12212_6</t>
  </si>
  <si>
    <t>N_ПрЗ_ВЛ-Л9_12212_1</t>
  </si>
  <si>
    <t>Q_ ПрН_ВЛ-Л23_12212_2</t>
  </si>
  <si>
    <t>R_ПрЗ_ВЛ-Л34_12212_3</t>
  </si>
  <si>
    <t>R_ПрН_ВЛ-17_12212_4</t>
  </si>
  <si>
    <t>Q_Кр_ОС_1621_2</t>
  </si>
  <si>
    <t>СМР  - 2 этап</t>
  </si>
  <si>
    <t>Р_ПрЗ_ВВ_РП3_12122_2</t>
  </si>
  <si>
    <t>Р_ПрН_КЛ-76_12212_8</t>
  </si>
  <si>
    <t>Q_ПрЗ_КЛ-53_12212_12</t>
  </si>
  <si>
    <t>Q_ПрЗ_КЛ-54_12212_13</t>
  </si>
  <si>
    <t>Q_ПрЗ_КЛ-377_12212_15</t>
  </si>
  <si>
    <t>R_ПрН_КЛ-68/12_12212_17</t>
  </si>
  <si>
    <t>R_ПрЗ_КЛ-706(1,2)_12212_18</t>
  </si>
  <si>
    <t>R_ПрЗ_КЛ-202_12212_19</t>
  </si>
  <si>
    <t>R_ПрЗ_КЛ-227_12212_20</t>
  </si>
  <si>
    <t>R_ПрЗ_фКЛ-51_12212_21</t>
  </si>
  <si>
    <t>R_ПрЗ_фКЛ-52_12212_22</t>
  </si>
  <si>
    <t>Р_ПрЗ_КЛ-342_12212_16</t>
  </si>
  <si>
    <t>О_ПрЗ_ПС26_ЭО_12422_1</t>
  </si>
  <si>
    <t>Р_ПрН_КЛ-61_12212_7</t>
  </si>
  <si>
    <t>Микрометр ИКС-30А</t>
  </si>
  <si>
    <t>N_Пр_ОС_1612.1</t>
  </si>
  <si>
    <t>Q_Кр_ТП59_121211_6</t>
  </si>
  <si>
    <t>Строительство объектов электроснабжения от ТП-64 через ЯКНО-7 г. Ковдор</t>
  </si>
  <si>
    <t>Гайковерт МАKITA6906</t>
  </si>
  <si>
    <t>Виброплита Zitrek z3k101w</t>
  </si>
  <si>
    <t>Бензобур  ВТ 45</t>
  </si>
  <si>
    <t>N_Кр_КЛф29ф46_12211_0</t>
  </si>
  <si>
    <t>N_Кр_СтрВЛ_ТП64_1421_1</t>
  </si>
  <si>
    <t>О_Кр_СтрКЛ_ТП102_1421_2</t>
  </si>
  <si>
    <t>N_Кр_ОС_1611.1</t>
  </si>
  <si>
    <t>N_Кр_ОС_1611.2</t>
  </si>
  <si>
    <t>N_Кр_ОС_1611.3</t>
  </si>
  <si>
    <t>O_Кр_ОС_ПК_1611_4</t>
  </si>
  <si>
    <t>O_Кр_ОС_Сервер_1611_5</t>
  </si>
  <si>
    <t>Р_ПрЗ_СтрКЛ_ТП10А_1422_2</t>
  </si>
  <si>
    <t>О_Кр_СтрТП56_1411_1</t>
  </si>
  <si>
    <t>P_ПрН_ВВ_РП2_12122_1</t>
  </si>
  <si>
    <t>Q_Кр_ЯКНО5_12121_1</t>
  </si>
  <si>
    <t>Q_Кр_ШРС1__12121_2</t>
  </si>
  <si>
    <t>Q_Кр_ТП68_12121_3</t>
  </si>
  <si>
    <t>Q_Кр_ТП67_12121_4</t>
  </si>
  <si>
    <t>Q_Кр_ТП47_12121_5</t>
  </si>
  <si>
    <t>Q_Кр_КТП109_12121_9</t>
  </si>
  <si>
    <t>R_Кр_ТП33_12121_7</t>
  </si>
  <si>
    <t>R_Кр_ТП41_12121_8</t>
  </si>
  <si>
    <t>R_Кр_ТП101_12121_10</t>
  </si>
  <si>
    <t>R_Кр_ТП104_12121_11</t>
  </si>
  <si>
    <r>
      <t xml:space="preserve">ВЛ-6 кВ </t>
    </r>
    <r>
      <rPr>
        <sz val="10"/>
        <color rgb="FFC00000"/>
        <rFont val="Times New Roman"/>
        <family val="1"/>
        <charset val="204"/>
      </rPr>
      <t>№ 51</t>
    </r>
    <r>
      <rPr>
        <sz val="10"/>
        <color theme="1"/>
        <rFont val="Times New Roman"/>
        <family val="1"/>
        <charset val="204"/>
      </rPr>
      <t>. Замена  опор ,н.п.Лейпи.</t>
    </r>
  </si>
  <si>
    <r>
      <t>Строительство  БКТП</t>
    </r>
    <r>
      <rPr>
        <sz val="10"/>
        <color rgb="FFC00000"/>
        <rFont val="Times New Roman"/>
        <family val="1"/>
        <charset val="204"/>
      </rPr>
      <t xml:space="preserve"> 250 кВА </t>
    </r>
    <r>
      <rPr>
        <sz val="10"/>
        <color theme="1"/>
        <rFont val="Times New Roman"/>
        <family val="1"/>
        <charset val="204"/>
      </rPr>
      <t>6/0,4кВ; ТМГ</t>
    </r>
    <r>
      <rPr>
        <sz val="10"/>
        <color rgb="FFC00000"/>
        <rFont val="Times New Roman"/>
        <family val="1"/>
        <charset val="204"/>
      </rPr>
      <t>-2х250 кВА</t>
    </r>
    <r>
      <rPr>
        <sz val="10"/>
        <color theme="1"/>
        <rFont val="Times New Roman"/>
        <family val="1"/>
        <charset val="204"/>
      </rPr>
      <t xml:space="preserve"> с перезаводкой кабельных вводов 6/0,4кВ от ТП-123 и от ТП-124, н.п. Куропта. </t>
    </r>
  </si>
  <si>
    <r>
      <t>Реконструкция ВЛ 6 кВ Л7 (длина трассы - 1320 м),</t>
    </r>
    <r>
      <rPr>
        <sz val="10"/>
        <color indexed="10"/>
        <rFont val="Times New Roman"/>
        <family val="1"/>
        <charset val="204"/>
      </rPr>
      <t xml:space="preserve"> г.Заполярный</t>
    </r>
  </si>
  <si>
    <r>
      <t xml:space="preserve">ВЛ-6 кВ </t>
    </r>
    <r>
      <rPr>
        <sz val="10"/>
        <color rgb="FFC00000"/>
        <rFont val="Times New Roman"/>
        <family val="1"/>
        <charset val="204"/>
      </rPr>
      <t>№3</t>
    </r>
    <r>
      <rPr>
        <sz val="10"/>
        <color theme="1"/>
        <rFont val="Times New Roman"/>
        <family val="1"/>
        <charset val="204"/>
      </rPr>
      <t xml:space="preserve"> от ПС368. Замена старых опор на новые опоры с траверсами,н.п.Куропта.</t>
    </r>
  </si>
  <si>
    <r>
      <t xml:space="preserve">ВЛ-6 кВ </t>
    </r>
    <r>
      <rPr>
        <sz val="10"/>
        <color rgb="FFC00000"/>
        <rFont val="Times New Roman"/>
        <family val="1"/>
        <charset val="204"/>
      </rPr>
      <t>№ 4</t>
    </r>
    <r>
      <rPr>
        <sz val="10"/>
        <color theme="1"/>
        <rFont val="Times New Roman"/>
        <family val="1"/>
        <charset val="204"/>
      </rPr>
      <t xml:space="preserve"> от ПС368. Замена старых опор на новые опоры с траверсами,н.п.Куропта.</t>
    </r>
  </si>
  <si>
    <r>
      <t>Строительство  БКТП 400 кВА 6/0,4кВ; ТМГ-</t>
    </r>
    <r>
      <rPr>
        <sz val="10"/>
        <color rgb="FFC00000"/>
        <rFont val="Times New Roman"/>
        <family val="1"/>
        <charset val="204"/>
      </rPr>
      <t>2х400 кВА</t>
    </r>
    <r>
      <rPr>
        <sz val="10"/>
        <color theme="1"/>
        <rFont val="Times New Roman"/>
        <family val="1"/>
        <charset val="204"/>
      </rPr>
      <t xml:space="preserve"> с перезаводкой кабельных вводов 6/0,4кВ от ТП-43, г. Ковдор. </t>
    </r>
  </si>
  <si>
    <r>
      <t>Замена питающего фидера 6 кВ</t>
    </r>
    <r>
      <rPr>
        <sz val="10"/>
        <color rgb="FFFF0000"/>
        <rFont val="Times New Roman"/>
        <family val="1"/>
        <charset val="204"/>
      </rPr>
      <t xml:space="preserve"> КЛ-53</t>
    </r>
    <r>
      <rPr>
        <sz val="10"/>
        <color theme="1"/>
        <rFont val="Times New Roman"/>
        <family val="1"/>
        <charset val="204"/>
      </rPr>
      <t>, г. Заполярный</t>
    </r>
  </si>
  <si>
    <r>
      <t xml:space="preserve">Замена питающего фидера 6 кВ </t>
    </r>
    <r>
      <rPr>
        <sz val="10"/>
        <color rgb="FFFF0000"/>
        <rFont val="Times New Roman"/>
        <family val="1"/>
        <charset val="204"/>
      </rPr>
      <t>КЛ-54,</t>
    </r>
    <r>
      <rPr>
        <sz val="10"/>
        <color theme="1"/>
        <rFont val="Times New Roman"/>
        <family val="1"/>
        <charset val="204"/>
      </rPr>
      <t xml:space="preserve"> г. Заполярный</t>
    </r>
  </si>
  <si>
    <t xml:space="preserve"> КЛ 10 кВ от ПС-52 до РП-2. Замена питающего фидера 10 кВ КЛ-61, пгт. Никель</t>
  </si>
  <si>
    <r>
      <t>R_П</t>
    </r>
    <r>
      <rPr>
        <sz val="10"/>
        <color indexed="10"/>
        <rFont val="Times New Roman"/>
        <family val="1"/>
        <charset val="204"/>
      </rPr>
      <t>рЗ</t>
    </r>
    <r>
      <rPr>
        <sz val="10"/>
        <color indexed="8"/>
        <rFont val="Times New Roman"/>
        <family val="1"/>
        <charset val="204"/>
      </rPr>
      <t>_ВЛ-Л7_12212_0</t>
    </r>
  </si>
  <si>
    <t>Источник финансирования  (млн. руб.)</t>
  </si>
  <si>
    <t>Приложение  № 5</t>
  </si>
  <si>
    <t>Установка автоматизированной информационно-измерительной системы коммерческого учета электроэнергии (АИИСКУЭ) 2  этап Ковдорский район</t>
  </si>
  <si>
    <t>Автомобиль грузопассажирский  Transporter</t>
  </si>
  <si>
    <t>R_Кр_ОС_1621_1</t>
  </si>
  <si>
    <t>Персональные компьютеры  в сборе  (12 рабочих места)</t>
  </si>
  <si>
    <t>О_ПрЗ_КЛ-339_12212_9</t>
  </si>
  <si>
    <t>О_ПрЗ_КЛ-378_12212_10</t>
  </si>
  <si>
    <t>О_ПрЗ_КЛ-376_12212_11</t>
  </si>
  <si>
    <t>R_ПрН_ТП75_12122_3</t>
  </si>
  <si>
    <t>R_ПрЗ_ТП21_12122_4</t>
  </si>
  <si>
    <t>R_ПрЗ_ТП7_12122_5</t>
  </si>
  <si>
    <t>R_ПрН_ТП18_12122_6</t>
  </si>
  <si>
    <t>R_ПрН_КТП88_12122_7</t>
  </si>
  <si>
    <t>M_ПрН_СтрКЛ_211123.1.03</t>
  </si>
  <si>
    <t>ТП-75. Замена ТМ-10/0,4-250 кВА  на трансформаторы марки ТМГ-12 10/0,4-250 кВА. 2шт.</t>
  </si>
  <si>
    <t>ТП-21. Замена ТМ-6/0,4-400 кВА  на трансформаторы марки ТМГ-12 6/0,4-400 кВА. 2шт.</t>
  </si>
  <si>
    <t>ТП-7. Замена ТМ-6/0,4-400 кВА  на трансформаторы марки ТМГ-12 6/0,4-400 кВА. 2шт.</t>
  </si>
  <si>
    <t>ТП-18. Замена ТМ-10/0,4-400 кВА  на трансформаторы марки ТМГ-12 10/0,4-400 кВА. 2шт.</t>
  </si>
  <si>
    <t>КТП-88. Замена ТМ-10/0,4-160 кВА  на трансформаторы марки ТМГ-12 10/0,4-160 кВА. 1шт.</t>
  </si>
  <si>
    <t>Реконструкция   КЛ 6 кВ ПС-40А- ф.29 опора 2 ВЛ РП-1 и КЛ 6 кВ ПС-40А- ф.46 опора 2 ВЛ РП-1, г. Ковдор. II этап.</t>
  </si>
  <si>
    <t>Реконструкция  КЛ 6 кВ ПС-40А- ф.29 опора 2 ВЛ РП-1 и  КЛ 6 кВ ПС-40А- ф.46 опора 2 ВЛ РП-1, г. Ковдор. III этап.</t>
  </si>
  <si>
    <t>Реконструкция  КЛ 6 кВ ПС-40А- ф.29 опора 2 ВЛ РП-1 и  КЛ 6 кВ ПС-40А- ф.46 опора 2 ВЛ РП-1, г. Ковдор. IY  этап.</t>
  </si>
  <si>
    <t>Реконструкция объектов электросетевого хозяйства, турбаза "Фрегат"</t>
  </si>
  <si>
    <t>Р_ЭО_Фрегат_12411_1</t>
  </si>
  <si>
    <t>Расшифровка  к  Проекту   инвестиционной программы  Акционерного общества "Мурманэнергосбыт" (АО "МЭС")  на  2023-2027 гг.  на оказание услуг  по передаче электрической энергии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</si>
</sst>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0000"/>
    <numFmt numFmtId="166" formatCode="_-* #,##0.000\ _₽_-;\-* #,##0.000\ _₽_-;_-* &quot;-&quot;??\ _₽_-;_-@_-"/>
    <numFmt numFmtId="167" formatCode="_-* #,##0.000\ _₽_-;\-* #,##0.000\ _₽_-;_-* &quot;-&quot;???\ _₽_-;_-@_-"/>
  </numFmts>
  <fonts count="4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EE6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FEF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rgb="FFFBFFE5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EF"/>
        <bgColor indexed="64"/>
      </patternFill>
    </fill>
  </fills>
  <borders count="62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0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Border="1" applyAlignment="1">
      <alignment horizontal="right"/>
    </xf>
    <xf numFmtId="0" fontId="1" fillId="0" borderId="0" xfId="0" applyFont="1"/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49" fontId="1" fillId="0" borderId="0" xfId="0" applyNumberFormat="1" applyFont="1" applyBorder="1" applyAlignment="1"/>
    <xf numFmtId="0" fontId="6" fillId="0" borderId="0" xfId="0" applyFont="1" applyAlignment="1">
      <alignment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vertical="center"/>
    </xf>
    <xf numFmtId="166" fontId="5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3" fillId="0" borderId="14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14" fillId="0" borderId="0" xfId="0" applyFont="1" applyAlignment="1">
      <alignment horizontal="center"/>
    </xf>
    <xf numFmtId="0" fontId="15" fillId="0" borderId="0" xfId="0" applyFont="1" applyAlignme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4" fillId="0" borderId="6" xfId="0" applyFont="1" applyFill="1" applyBorder="1" applyAlignment="1">
      <alignment horizontal="center" vertical="center" textRotation="90" wrapText="1"/>
    </xf>
    <xf numFmtId="164" fontId="14" fillId="0" borderId="0" xfId="1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166" fontId="5" fillId="6" borderId="1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16" fillId="3" borderId="0" xfId="0" applyFont="1" applyFill="1"/>
    <xf numFmtId="0" fontId="3" fillId="3" borderId="0" xfId="0" applyFont="1" applyFill="1"/>
    <xf numFmtId="0" fontId="16" fillId="0" borderId="0" xfId="0" applyFont="1" applyBorder="1"/>
    <xf numFmtId="0" fontId="27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center"/>
    </xf>
    <xf numFmtId="0" fontId="14" fillId="3" borderId="3" xfId="2" applyNumberFormat="1" applyFont="1" applyFill="1" applyBorder="1" applyAlignment="1">
      <alignment horizontal="center" vertical="center"/>
    </xf>
    <xf numFmtId="164" fontId="16" fillId="0" borderId="0" xfId="0" applyNumberFormat="1" applyFont="1"/>
    <xf numFmtId="0" fontId="20" fillId="3" borderId="6" xfId="0" applyNumberFormat="1" applyFont="1" applyFill="1" applyBorder="1" applyAlignment="1">
      <alignment horizontal="right" vertical="center" wrapText="1"/>
    </xf>
    <xf numFmtId="164" fontId="15" fillId="3" borderId="0" xfId="0" applyNumberFormat="1" applyFont="1" applyFill="1"/>
    <xf numFmtId="164" fontId="25" fillId="3" borderId="0" xfId="0" applyNumberFormat="1" applyFont="1" applyFill="1" applyAlignment="1">
      <alignment vertical="center" wrapText="1"/>
    </xf>
    <xf numFmtId="164" fontId="25" fillId="5" borderId="0" xfId="0" applyNumberFormat="1" applyFont="1" applyFill="1" applyAlignment="1">
      <alignment vertical="center"/>
    </xf>
    <xf numFmtId="164" fontId="3" fillId="3" borderId="0" xfId="0" applyNumberFormat="1" applyFont="1" applyFill="1"/>
    <xf numFmtId="164" fontId="19" fillId="3" borderId="0" xfId="0" applyNumberFormat="1" applyFont="1" applyFill="1"/>
    <xf numFmtId="164" fontId="18" fillId="3" borderId="0" xfId="0" applyNumberFormat="1" applyFont="1" applyFill="1"/>
    <xf numFmtId="164" fontId="5" fillId="0" borderId="0" xfId="0" applyNumberFormat="1" applyFont="1" applyAlignment="1">
      <alignment vertical="center"/>
    </xf>
    <xf numFmtId="0" fontId="16" fillId="3" borderId="0" xfId="0" applyFont="1" applyFill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164" fontId="14" fillId="0" borderId="0" xfId="0" applyNumberFormat="1" applyFont="1"/>
    <xf numFmtId="0" fontId="16" fillId="0" borderId="39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164" fontId="18" fillId="3" borderId="0" xfId="0" applyNumberFormat="1" applyFont="1" applyFill="1" applyAlignment="1">
      <alignment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/>
    <xf numFmtId="164" fontId="21" fillId="5" borderId="0" xfId="0" applyNumberFormat="1" applyFont="1" applyFill="1" applyBorder="1" applyAlignment="1">
      <alignment vertical="center" wrapText="1"/>
    </xf>
    <xf numFmtId="164" fontId="14" fillId="3" borderId="0" xfId="0" applyNumberFormat="1" applyFont="1" applyFill="1" applyBorder="1" applyAlignment="1">
      <alignment vertical="center" wrapText="1"/>
    </xf>
    <xf numFmtId="164" fontId="24" fillId="3" borderId="0" xfId="0" applyNumberFormat="1" applyFont="1" applyFill="1" applyBorder="1" applyAlignment="1">
      <alignment vertical="center" wrapText="1"/>
    </xf>
    <xf numFmtId="164" fontId="21" fillId="3" borderId="0" xfId="0" applyNumberFormat="1" applyFont="1" applyFill="1" applyBorder="1" applyAlignment="1">
      <alignment vertical="center" wrapText="1"/>
    </xf>
    <xf numFmtId="0" fontId="14" fillId="3" borderId="0" xfId="0" applyFont="1" applyFill="1" applyBorder="1" applyAlignment="1">
      <alignment vertical="center" wrapText="1"/>
    </xf>
    <xf numFmtId="164" fontId="14" fillId="3" borderId="0" xfId="0" applyNumberFormat="1" applyFont="1" applyFill="1" applyBorder="1" applyAlignment="1">
      <alignment horizontal="center"/>
    </xf>
    <xf numFmtId="164" fontId="15" fillId="3" borderId="0" xfId="0" applyNumberFormat="1" applyFont="1" applyFill="1" applyBorder="1" applyAlignment="1">
      <alignment horizontal="center"/>
    </xf>
    <xf numFmtId="164" fontId="14" fillId="3" borderId="0" xfId="0" applyNumberFormat="1" applyFont="1" applyFill="1" applyBorder="1"/>
    <xf numFmtId="0" fontId="15" fillId="3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64" fontId="27" fillId="0" borderId="0" xfId="0" applyNumberFormat="1" applyFont="1"/>
    <xf numFmtId="164" fontId="5" fillId="3" borderId="0" xfId="0" applyNumberFormat="1" applyFont="1" applyFill="1"/>
    <xf numFmtId="0" fontId="23" fillId="0" borderId="0" xfId="0" applyFont="1" applyBorder="1"/>
    <xf numFmtId="166" fontId="5" fillId="2" borderId="0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66" fontId="5" fillId="6" borderId="0" xfId="0" applyNumberFormat="1" applyFont="1" applyFill="1" applyBorder="1" applyAlignment="1">
      <alignment horizontal="center" vertical="center"/>
    </xf>
    <xf numFmtId="164" fontId="12" fillId="4" borderId="0" xfId="0" applyNumberFormat="1" applyFont="1" applyFill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8" fillId="9" borderId="0" xfId="0" applyFont="1" applyFill="1" applyAlignment="1">
      <alignment horizontal="center"/>
    </xf>
    <xf numFmtId="164" fontId="16" fillId="3" borderId="0" xfId="0" applyNumberFormat="1" applyFont="1" applyFill="1"/>
    <xf numFmtId="166" fontId="3" fillId="0" borderId="0" xfId="0" applyNumberFormat="1" applyFont="1"/>
    <xf numFmtId="0" fontId="30" fillId="0" borderId="0" xfId="0" applyFont="1" applyAlignment="1">
      <alignment vertical="center"/>
    </xf>
    <xf numFmtId="164" fontId="19" fillId="0" borderId="0" xfId="0" applyNumberFormat="1" applyFont="1" applyAlignment="1">
      <alignment vertical="center"/>
    </xf>
    <xf numFmtId="164" fontId="20" fillId="3" borderId="6" xfId="1" applyNumberFormat="1" applyFont="1" applyFill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20" fillId="0" borderId="13" xfId="0" applyFont="1" applyFill="1" applyBorder="1" applyAlignment="1">
      <alignment horizontal="center"/>
    </xf>
    <xf numFmtId="0" fontId="3" fillId="3" borderId="6" xfId="2" applyNumberFormat="1" applyFont="1" applyFill="1" applyBorder="1" applyAlignment="1">
      <alignment vertical="center" wrapText="1"/>
    </xf>
    <xf numFmtId="164" fontId="5" fillId="9" borderId="0" xfId="0" applyNumberFormat="1" applyFont="1" applyFill="1" applyAlignment="1">
      <alignment horizontal="center" vertical="center" wrapText="1"/>
    </xf>
    <xf numFmtId="166" fontId="3" fillId="0" borderId="6" xfId="0" applyNumberFormat="1" applyFont="1" applyBorder="1" applyAlignment="1">
      <alignment vertical="center" wrapText="1"/>
    </xf>
    <xf numFmtId="0" fontId="14" fillId="3" borderId="12" xfId="2" applyNumberFormat="1" applyFont="1" applyFill="1" applyBorder="1" applyAlignment="1">
      <alignment horizontal="center" vertical="center"/>
    </xf>
    <xf numFmtId="0" fontId="3" fillId="3" borderId="13" xfId="2" applyNumberFormat="1" applyFont="1" applyFill="1" applyBorder="1" applyAlignment="1">
      <alignment vertical="center" wrapText="1"/>
    </xf>
    <xf numFmtId="0" fontId="20" fillId="3" borderId="6" xfId="2" applyNumberFormat="1" applyFont="1" applyFill="1" applyBorder="1" applyAlignment="1">
      <alignment vertical="center" wrapText="1"/>
    </xf>
    <xf numFmtId="0" fontId="20" fillId="3" borderId="4" xfId="0" applyFont="1" applyFill="1" applyBorder="1"/>
    <xf numFmtId="0" fontId="20" fillId="3" borderId="3" xfId="2" applyNumberFormat="1" applyFont="1" applyFill="1" applyBorder="1" applyAlignment="1">
      <alignment horizontal="center" vertical="center"/>
    </xf>
    <xf numFmtId="0" fontId="20" fillId="3" borderId="8" xfId="2" applyNumberFormat="1" applyFont="1" applyFill="1" applyBorder="1" applyAlignment="1">
      <alignment vertical="center" wrapText="1"/>
    </xf>
    <xf numFmtId="164" fontId="20" fillId="3" borderId="6" xfId="0" applyNumberFormat="1" applyFont="1" applyFill="1" applyBorder="1" applyAlignment="1">
      <alignment horizontal="center" vertical="center" wrapText="1"/>
    </xf>
    <xf numFmtId="164" fontId="20" fillId="3" borderId="1" xfId="0" applyNumberFormat="1" applyFont="1" applyFill="1" applyBorder="1" applyAlignment="1">
      <alignment vertical="center" wrapText="1"/>
    </xf>
    <xf numFmtId="49" fontId="20" fillId="3" borderId="3" xfId="2" applyNumberFormat="1" applyFont="1" applyFill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 wrapText="1"/>
    </xf>
    <xf numFmtId="164" fontId="20" fillId="3" borderId="4" xfId="0" applyNumberFormat="1" applyFont="1" applyFill="1" applyBorder="1" applyAlignment="1">
      <alignment vertical="center" wrapText="1"/>
    </xf>
    <xf numFmtId="164" fontId="20" fillId="8" borderId="8" xfId="1" applyNumberFormat="1" applyFont="1" applyFill="1" applyBorder="1" applyAlignment="1" applyProtection="1">
      <alignment horizontal="left" vertical="center" wrapText="1"/>
      <protection locked="0"/>
    </xf>
    <xf numFmtId="166" fontId="20" fillId="3" borderId="6" xfId="0" applyNumberFormat="1" applyFont="1" applyFill="1" applyBorder="1" applyAlignment="1">
      <alignment horizontal="center" vertical="center" wrapText="1"/>
    </xf>
    <xf numFmtId="166" fontId="20" fillId="3" borderId="8" xfId="0" applyNumberFormat="1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vertical="center" wrapText="1"/>
    </xf>
    <xf numFmtId="0" fontId="20" fillId="3" borderId="6" xfId="0" applyFont="1" applyFill="1" applyBorder="1" applyAlignment="1">
      <alignment vertical="center" wrapText="1"/>
    </xf>
    <xf numFmtId="0" fontId="20" fillId="3" borderId="23" xfId="2" applyNumberFormat="1" applyFont="1" applyFill="1" applyBorder="1" applyAlignment="1">
      <alignment horizontal="center" vertical="center"/>
    </xf>
    <xf numFmtId="0" fontId="20" fillId="3" borderId="25" xfId="0" applyFont="1" applyFill="1" applyBorder="1" applyAlignment="1">
      <alignment vertical="center"/>
    </xf>
    <xf numFmtId="0" fontId="20" fillId="3" borderId="8" xfId="0" applyFont="1" applyFill="1" applyBorder="1" applyAlignment="1">
      <alignment vertical="center"/>
    </xf>
    <xf numFmtId="0" fontId="20" fillId="3" borderId="4" xfId="0" applyFont="1" applyFill="1" applyBorder="1" applyAlignment="1">
      <alignment vertical="center" wrapText="1"/>
    </xf>
    <xf numFmtId="0" fontId="20" fillId="3" borderId="26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3" fillId="3" borderId="26" xfId="2" applyNumberFormat="1" applyFont="1" applyFill="1" applyBorder="1" applyAlignment="1">
      <alignment vertical="center" wrapText="1"/>
    </xf>
    <xf numFmtId="0" fontId="20" fillId="3" borderId="26" xfId="2" applyNumberFormat="1" applyFont="1" applyFill="1" applyBorder="1" applyAlignment="1">
      <alignment vertical="center" wrapText="1"/>
    </xf>
    <xf numFmtId="0" fontId="20" fillId="3" borderId="52" xfId="2" applyNumberFormat="1" applyFont="1" applyFill="1" applyBorder="1" applyAlignment="1">
      <alignment vertical="center" wrapText="1"/>
    </xf>
    <xf numFmtId="0" fontId="20" fillId="3" borderId="27" xfId="2" applyNumberFormat="1" applyFont="1" applyFill="1" applyBorder="1" applyAlignment="1">
      <alignment vertical="center" wrapText="1"/>
    </xf>
    <xf numFmtId="0" fontId="20" fillId="3" borderId="1" xfId="0" applyFont="1" applyFill="1" applyBorder="1"/>
    <xf numFmtId="164" fontId="29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/>
    <xf numFmtId="0" fontId="3" fillId="3" borderId="35" xfId="0" applyFont="1" applyFill="1" applyBorder="1"/>
    <xf numFmtId="0" fontId="20" fillId="3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vertical="center" wrapText="1"/>
    </xf>
    <xf numFmtId="0" fontId="20" fillId="3" borderId="14" xfId="0" applyFont="1" applyFill="1" applyBorder="1" applyAlignment="1">
      <alignment vertical="center" wrapText="1"/>
    </xf>
    <xf numFmtId="0" fontId="20" fillId="0" borderId="21" xfId="0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0" fillId="3" borderId="18" xfId="0" applyFont="1" applyFill="1" applyBorder="1" applyAlignment="1">
      <alignment horizontal="center"/>
    </xf>
    <xf numFmtId="166" fontId="20" fillId="3" borderId="3" xfId="0" applyNumberFormat="1" applyFont="1" applyFill="1" applyBorder="1" applyAlignment="1">
      <alignment horizontal="center" vertical="center" wrapText="1"/>
    </xf>
    <xf numFmtId="166" fontId="20" fillId="3" borderId="23" xfId="0" applyNumberFormat="1" applyFont="1" applyFill="1" applyBorder="1" applyAlignment="1">
      <alignment horizontal="center" vertical="center" wrapText="1"/>
    </xf>
    <xf numFmtId="166" fontId="20" fillId="3" borderId="22" xfId="0" applyNumberFormat="1" applyFont="1" applyFill="1" applyBorder="1" applyAlignment="1">
      <alignment horizontal="center" vertical="center" wrapText="1"/>
    </xf>
    <xf numFmtId="166" fontId="20" fillId="3" borderId="6" xfId="0" applyNumberFormat="1" applyFont="1" applyFill="1" applyBorder="1" applyAlignment="1">
      <alignment horizontal="right" vertical="center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20" fillId="0" borderId="12" xfId="0" applyFont="1" applyFill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164" fontId="20" fillId="8" borderId="15" xfId="1" applyNumberFormat="1" applyFont="1" applyFill="1" applyBorder="1" applyAlignment="1" applyProtection="1">
      <alignment horizontal="left" vertical="center" wrapText="1"/>
      <protection locked="0"/>
    </xf>
    <xf numFmtId="164" fontId="20" fillId="3" borderId="48" xfId="0" applyNumberFormat="1" applyFont="1" applyFill="1" applyBorder="1" applyAlignment="1">
      <alignment vertical="center" wrapText="1"/>
    </xf>
    <xf numFmtId="0" fontId="20" fillId="3" borderId="12" xfId="2" applyNumberFormat="1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0" fillId="3" borderId="16" xfId="0" applyFont="1" applyFill="1" applyBorder="1" applyAlignment="1">
      <alignment horizontal="center"/>
    </xf>
    <xf numFmtId="0" fontId="3" fillId="0" borderId="34" xfId="0" applyFont="1" applyBorder="1" applyAlignment="1">
      <alignment horizontal="center"/>
    </xf>
    <xf numFmtId="49" fontId="20" fillId="0" borderId="52" xfId="2" applyNumberFormat="1" applyFont="1" applyFill="1" applyBorder="1" applyAlignment="1">
      <alignment vertical="center"/>
    </xf>
    <xf numFmtId="49" fontId="20" fillId="0" borderId="26" xfId="2" applyNumberFormat="1" applyFont="1" applyFill="1" applyBorder="1" applyAlignment="1">
      <alignment vertical="center"/>
    </xf>
    <xf numFmtId="0" fontId="20" fillId="3" borderId="3" xfId="2" applyNumberFormat="1" applyFont="1" applyFill="1" applyBorder="1" applyAlignment="1">
      <alignment horizontal="center" vertical="center" wrapText="1"/>
    </xf>
    <xf numFmtId="49" fontId="20" fillId="0" borderId="6" xfId="2" applyNumberFormat="1" applyFont="1" applyFill="1" applyBorder="1" applyAlignment="1">
      <alignment horizontal="left" vertical="center"/>
    </xf>
    <xf numFmtId="164" fontId="20" fillId="8" borderId="6" xfId="1" applyNumberFormat="1" applyFont="1" applyFill="1" applyBorder="1" applyAlignment="1" applyProtection="1">
      <alignment horizontal="left" vertical="center" wrapText="1"/>
      <protection locked="0"/>
    </xf>
    <xf numFmtId="164" fontId="20" fillId="3" borderId="6" xfId="0" applyNumberFormat="1" applyFont="1" applyFill="1" applyBorder="1" applyAlignment="1">
      <alignment vertical="center" wrapText="1"/>
    </xf>
    <xf numFmtId="164" fontId="20" fillId="3" borderId="20" xfId="1" applyNumberFormat="1" applyFont="1" applyFill="1" applyBorder="1" applyAlignment="1" applyProtection="1">
      <alignment horizontal="left" vertical="center" wrapText="1"/>
      <protection locked="0"/>
    </xf>
    <xf numFmtId="164" fontId="20" fillId="3" borderId="20" xfId="0" applyNumberFormat="1" applyFont="1" applyFill="1" applyBorder="1" applyAlignment="1">
      <alignment vertical="center" wrapText="1"/>
    </xf>
    <xf numFmtId="164" fontId="20" fillId="0" borderId="21" xfId="0" applyNumberFormat="1" applyFont="1" applyFill="1" applyBorder="1" applyAlignment="1">
      <alignment horizontal="center" vertical="center" wrapText="1"/>
    </xf>
    <xf numFmtId="0" fontId="18" fillId="7" borderId="40" xfId="0" applyNumberFormat="1" applyFont="1" applyFill="1" applyBorder="1" applyAlignment="1">
      <alignment horizontal="center" vertical="center" wrapText="1"/>
    </xf>
    <xf numFmtId="0" fontId="18" fillId="5" borderId="41" xfId="2" applyNumberFormat="1" applyFont="1" applyFill="1" applyBorder="1" applyAlignment="1">
      <alignment vertical="center" wrapText="1"/>
    </xf>
    <xf numFmtId="0" fontId="18" fillId="7" borderId="41" xfId="0" applyFont="1" applyFill="1" applyBorder="1" applyAlignment="1">
      <alignment horizontal="center" vertical="center" wrapText="1"/>
    </xf>
    <xf numFmtId="164" fontId="18" fillId="3" borderId="43" xfId="0" applyNumberFormat="1" applyFont="1" applyFill="1" applyBorder="1" applyAlignment="1">
      <alignment vertical="center" wrapText="1"/>
    </xf>
    <xf numFmtId="0" fontId="20" fillId="3" borderId="6" xfId="2" applyNumberFormat="1" applyFont="1" applyFill="1" applyBorder="1" applyAlignment="1">
      <alignment horizontal="left" vertical="center" wrapText="1"/>
    </xf>
    <xf numFmtId="164" fontId="20" fillId="0" borderId="6" xfId="0" applyNumberFormat="1" applyFont="1" applyFill="1" applyBorder="1" applyAlignment="1">
      <alignment horizontal="center" vertical="center" wrapText="1"/>
    </xf>
    <xf numFmtId="0" fontId="20" fillId="0" borderId="4" xfId="0" applyFont="1" applyBorder="1"/>
    <xf numFmtId="0" fontId="20" fillId="0" borderId="8" xfId="0" applyFont="1" applyFill="1" applyBorder="1" applyAlignment="1">
      <alignment vertical="center"/>
    </xf>
    <xf numFmtId="0" fontId="3" fillId="0" borderId="4" xfId="0" applyFont="1" applyFill="1" applyBorder="1"/>
    <xf numFmtId="164" fontId="20" fillId="3" borderId="6" xfId="1" applyNumberFormat="1" applyFont="1" applyFill="1" applyBorder="1" applyAlignment="1">
      <alignment horizontal="left" vertical="center" wrapText="1"/>
    </xf>
    <xf numFmtId="0" fontId="20" fillId="3" borderId="5" xfId="0" applyNumberFormat="1" applyFont="1" applyFill="1" applyBorder="1" applyAlignment="1">
      <alignment horizontal="center" vertical="center" wrapText="1"/>
    </xf>
    <xf numFmtId="0" fontId="3" fillId="0" borderId="35" xfId="0" applyFont="1" applyBorder="1"/>
    <xf numFmtId="0" fontId="20" fillId="0" borderId="13" xfId="0" applyFont="1" applyFill="1" applyBorder="1" applyAlignment="1">
      <alignment vertical="center" wrapText="1"/>
    </xf>
    <xf numFmtId="0" fontId="20" fillId="3" borderId="47" xfId="0" applyFont="1" applyFill="1" applyBorder="1"/>
    <xf numFmtId="0" fontId="20" fillId="3" borderId="25" xfId="2" applyNumberFormat="1" applyFont="1" applyFill="1" applyBorder="1" applyAlignment="1">
      <alignment vertical="center" wrapText="1"/>
    </xf>
    <xf numFmtId="49" fontId="20" fillId="3" borderId="26" xfId="2" applyNumberFormat="1" applyFont="1" applyFill="1" applyBorder="1" applyAlignment="1">
      <alignment horizontal="left" vertical="center"/>
    </xf>
    <xf numFmtId="164" fontId="20" fillId="8" borderId="8" xfId="1" applyNumberFormat="1" applyFont="1" applyFill="1" applyBorder="1" applyAlignment="1" applyProtection="1">
      <alignment vertical="center" wrapText="1"/>
      <protection locked="0"/>
    </xf>
    <xf numFmtId="49" fontId="20" fillId="0" borderId="26" xfId="2" applyNumberFormat="1" applyFont="1" applyFill="1" applyBorder="1" applyAlignment="1">
      <alignment horizontal="left" vertical="center"/>
    </xf>
    <xf numFmtId="164" fontId="20" fillId="3" borderId="16" xfId="0" applyNumberFormat="1" applyFont="1" applyFill="1" applyBorder="1" applyAlignment="1">
      <alignment vertical="center" wrapText="1"/>
    </xf>
    <xf numFmtId="49" fontId="20" fillId="3" borderId="23" xfId="2" applyNumberFormat="1" applyFont="1" applyFill="1" applyBorder="1" applyAlignment="1">
      <alignment horizontal="center" vertical="center"/>
    </xf>
    <xf numFmtId="49" fontId="20" fillId="0" borderId="52" xfId="2" applyNumberFormat="1" applyFont="1" applyFill="1" applyBorder="1" applyAlignment="1">
      <alignment horizontal="left" vertical="center"/>
    </xf>
    <xf numFmtId="164" fontId="18" fillId="3" borderId="35" xfId="0" applyNumberFormat="1" applyFont="1" applyFill="1" applyBorder="1" applyAlignment="1">
      <alignment vertical="center" wrapText="1"/>
    </xf>
    <xf numFmtId="0" fontId="20" fillId="0" borderId="26" xfId="0" applyFont="1" applyFill="1" applyBorder="1" applyAlignment="1">
      <alignment horizontal="left" vertical="center" wrapText="1"/>
    </xf>
    <xf numFmtId="166" fontId="20" fillId="0" borderId="6" xfId="0" applyNumberFormat="1" applyFont="1" applyFill="1" applyBorder="1" applyAlignment="1">
      <alignment horizontal="center" vertical="center" wrapText="1"/>
    </xf>
    <xf numFmtId="164" fontId="20" fillId="3" borderId="26" xfId="0" applyNumberFormat="1" applyFont="1" applyFill="1" applyBorder="1" applyAlignment="1">
      <alignment horizontal="left" vertical="center" wrapText="1"/>
    </xf>
    <xf numFmtId="164" fontId="20" fillId="3" borderId="38" xfId="0" applyNumberFormat="1" applyFont="1" applyFill="1" applyBorder="1" applyAlignment="1">
      <alignment vertical="center" wrapText="1"/>
    </xf>
    <xf numFmtId="0" fontId="20" fillId="3" borderId="52" xfId="2" applyNumberFormat="1" applyFont="1" applyFill="1" applyBorder="1" applyAlignment="1">
      <alignment horizontal="left" vertical="center" wrapText="1"/>
    </xf>
    <xf numFmtId="0" fontId="20" fillId="3" borderId="24" xfId="2" applyNumberFormat="1" applyFont="1" applyFill="1" applyBorder="1" applyAlignment="1">
      <alignment vertical="center" wrapText="1"/>
    </xf>
    <xf numFmtId="0" fontId="20" fillId="0" borderId="8" xfId="0" applyFont="1" applyBorder="1" applyAlignment="1">
      <alignment vertical="center"/>
    </xf>
    <xf numFmtId="166" fontId="20" fillId="3" borderId="6" xfId="0" applyNumberFormat="1" applyFont="1" applyFill="1" applyBorder="1" applyAlignment="1">
      <alignment vertical="center" wrapText="1"/>
    </xf>
    <xf numFmtId="166" fontId="20" fillId="0" borderId="6" xfId="0" applyNumberFormat="1" applyFont="1" applyFill="1" applyBorder="1" applyAlignment="1">
      <alignment vertical="center" wrapText="1"/>
    </xf>
    <xf numFmtId="0" fontId="20" fillId="0" borderId="26" xfId="2" applyNumberFormat="1" applyFont="1" applyFill="1" applyBorder="1" applyAlignment="1">
      <alignment vertical="center" wrapText="1"/>
    </xf>
    <xf numFmtId="0" fontId="20" fillId="3" borderId="25" xfId="0" applyFont="1" applyFill="1" applyBorder="1" applyAlignment="1">
      <alignment vertical="center" wrapText="1"/>
    </xf>
    <xf numFmtId="0" fontId="20" fillId="3" borderId="24" xfId="0" applyFont="1" applyFill="1" applyBorder="1" applyAlignment="1">
      <alignment vertical="center" wrapText="1"/>
    </xf>
    <xf numFmtId="0" fontId="20" fillId="0" borderId="8" xfId="0" applyFont="1" applyBorder="1" applyAlignment="1">
      <alignment vertical="center" wrapText="1"/>
    </xf>
    <xf numFmtId="0" fontId="20" fillId="3" borderId="39" xfId="2" applyNumberFormat="1" applyFont="1" applyFill="1" applyBorder="1" applyAlignment="1">
      <alignment horizontal="center" vertical="center" wrapText="1"/>
    </xf>
    <xf numFmtId="0" fontId="20" fillId="3" borderId="15" xfId="2" applyNumberFormat="1" applyFont="1" applyFill="1" applyBorder="1" applyAlignment="1">
      <alignment vertical="center" wrapText="1"/>
    </xf>
    <xf numFmtId="164" fontId="20" fillId="3" borderId="34" xfId="0" applyNumberFormat="1" applyFont="1" applyFill="1" applyBorder="1" applyAlignment="1">
      <alignment horizontal="left" vertical="center" wrapText="1"/>
    </xf>
    <xf numFmtId="0" fontId="20" fillId="3" borderId="10" xfId="0" applyFont="1" applyFill="1" applyBorder="1" applyAlignment="1">
      <alignment vertical="center" wrapText="1"/>
    </xf>
    <xf numFmtId="0" fontId="20" fillId="0" borderId="50" xfId="0" applyFont="1" applyBorder="1"/>
    <xf numFmtId="0" fontId="20" fillId="3" borderId="22" xfId="0" applyNumberFormat="1" applyFont="1" applyFill="1" applyBorder="1" applyAlignment="1">
      <alignment horizontal="center" vertical="center" wrapText="1"/>
    </xf>
    <xf numFmtId="0" fontId="20" fillId="0" borderId="22" xfId="0" applyNumberFormat="1" applyFont="1" applyBorder="1" applyAlignment="1">
      <alignment horizontal="center" vertical="center" wrapText="1"/>
    </xf>
    <xf numFmtId="0" fontId="20" fillId="3" borderId="6" xfId="0" applyNumberFormat="1" applyFont="1" applyFill="1" applyBorder="1" applyAlignment="1">
      <alignment horizontal="center" vertical="center" wrapText="1"/>
    </xf>
    <xf numFmtId="0" fontId="20" fillId="3" borderId="20" xfId="0" applyNumberFormat="1" applyFont="1" applyFill="1" applyBorder="1" applyAlignment="1">
      <alignment horizontal="center" vertical="center" wrapText="1"/>
    </xf>
    <xf numFmtId="0" fontId="20" fillId="3" borderId="6" xfId="0" applyNumberFormat="1" applyFont="1" applyFill="1" applyBorder="1" applyAlignment="1">
      <alignment vertical="center" wrapText="1"/>
    </xf>
    <xf numFmtId="0" fontId="20" fillId="0" borderId="6" xfId="0" applyNumberFormat="1" applyFont="1" applyFill="1" applyBorder="1" applyAlignment="1">
      <alignment vertical="center" wrapText="1"/>
    </xf>
    <xf numFmtId="0" fontId="20" fillId="0" borderId="6" xfId="0" applyNumberFormat="1" applyFont="1" applyFill="1" applyBorder="1" applyAlignment="1">
      <alignment horizontal="center" vertical="center" wrapText="1"/>
    </xf>
    <xf numFmtId="0" fontId="20" fillId="3" borderId="46" xfId="0" applyNumberFormat="1" applyFont="1" applyFill="1" applyBorder="1" applyAlignment="1">
      <alignment vertical="center" wrapText="1"/>
    </xf>
    <xf numFmtId="0" fontId="20" fillId="3" borderId="46" xfId="0" applyNumberFormat="1" applyFont="1" applyFill="1" applyBorder="1" applyAlignment="1">
      <alignment horizontal="right" vertical="center" wrapText="1"/>
    </xf>
    <xf numFmtId="166" fontId="20" fillId="3" borderId="22" xfId="0" applyNumberFormat="1" applyFont="1" applyFill="1" applyBorder="1" applyAlignment="1">
      <alignment vertical="center" wrapText="1"/>
    </xf>
    <xf numFmtId="0" fontId="20" fillId="0" borderId="22" xfId="0" applyNumberFormat="1" applyFont="1" applyBorder="1" applyAlignment="1">
      <alignment vertical="center" wrapText="1"/>
    </xf>
    <xf numFmtId="166" fontId="20" fillId="3" borderId="8" xfId="0" applyNumberFormat="1" applyFont="1" applyFill="1" applyBorder="1" applyAlignment="1">
      <alignment vertical="center" wrapText="1"/>
    </xf>
    <xf numFmtId="166" fontId="20" fillId="0" borderId="22" xfId="0" applyNumberFormat="1" applyFont="1" applyFill="1" applyBorder="1" applyAlignment="1">
      <alignment vertical="center" wrapText="1"/>
    </xf>
    <xf numFmtId="0" fontId="20" fillId="0" borderId="5" xfId="0" applyNumberFormat="1" applyFont="1" applyFill="1" applyBorder="1" applyAlignment="1">
      <alignment horizontal="center" vertical="center" wrapText="1"/>
    </xf>
    <xf numFmtId="0" fontId="20" fillId="3" borderId="25" xfId="0" applyNumberFormat="1" applyFont="1" applyFill="1" applyBorder="1" applyAlignment="1">
      <alignment horizontal="center" vertical="center" wrapText="1"/>
    </xf>
    <xf numFmtId="0" fontId="20" fillId="3" borderId="35" xfId="0" applyNumberFormat="1" applyFont="1" applyFill="1" applyBorder="1" applyAlignment="1">
      <alignment horizontal="center" vertical="center" wrapText="1"/>
    </xf>
    <xf numFmtId="0" fontId="20" fillId="3" borderId="8" xfId="0" applyNumberFormat="1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0" fillId="3" borderId="4" xfId="0" applyNumberFormat="1" applyFont="1" applyFill="1" applyBorder="1" applyAlignment="1">
      <alignment horizontal="center" vertical="center" wrapText="1"/>
    </xf>
    <xf numFmtId="0" fontId="20" fillId="3" borderId="16" xfId="0" applyNumberFormat="1" applyFont="1" applyFill="1" applyBorder="1" applyAlignment="1">
      <alignment horizontal="center" vertical="center" wrapText="1"/>
    </xf>
    <xf numFmtId="0" fontId="20" fillId="0" borderId="22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20" fillId="3" borderId="3" xfId="0" applyNumberFormat="1" applyFont="1" applyFill="1" applyBorder="1" applyAlignment="1">
      <alignment horizontal="center" vertical="center" wrapText="1"/>
    </xf>
    <xf numFmtId="166" fontId="20" fillId="3" borderId="31" xfId="0" applyNumberFormat="1" applyFont="1" applyFill="1" applyBorder="1" applyAlignment="1">
      <alignment vertical="center" wrapText="1"/>
    </xf>
    <xf numFmtId="166" fontId="18" fillId="3" borderId="22" xfId="0" applyNumberFormat="1" applyFont="1" applyFill="1" applyBorder="1" applyAlignment="1">
      <alignment vertical="center" wrapText="1"/>
    </xf>
    <xf numFmtId="166" fontId="18" fillId="3" borderId="25" xfId="0" applyNumberFormat="1" applyFont="1" applyFill="1" applyBorder="1" applyAlignment="1">
      <alignment vertical="center" wrapText="1"/>
    </xf>
    <xf numFmtId="166" fontId="20" fillId="0" borderId="31" xfId="0" applyNumberFormat="1" applyFont="1" applyFill="1" applyBorder="1" applyAlignment="1">
      <alignment vertical="center" wrapText="1"/>
    </xf>
    <xf numFmtId="0" fontId="20" fillId="3" borderId="12" xfId="0" applyNumberFormat="1" applyFont="1" applyFill="1" applyBorder="1" applyAlignment="1">
      <alignment horizontal="center" vertical="center" wrapText="1"/>
    </xf>
    <xf numFmtId="164" fontId="20" fillId="3" borderId="13" xfId="0" applyNumberFormat="1" applyFont="1" applyFill="1" applyBorder="1" applyAlignment="1">
      <alignment horizontal="center" vertical="center" wrapText="1"/>
    </xf>
    <xf numFmtId="1" fontId="20" fillId="3" borderId="13" xfId="0" applyNumberFormat="1" applyFont="1" applyFill="1" applyBorder="1" applyAlignment="1">
      <alignment horizontal="center" vertical="center" wrapText="1"/>
    </xf>
    <xf numFmtId="0" fontId="20" fillId="0" borderId="24" xfId="0" applyNumberFormat="1" applyFont="1" applyBorder="1" applyAlignment="1">
      <alignment horizontal="center" vertical="center" wrapText="1"/>
    </xf>
    <xf numFmtId="0" fontId="20" fillId="0" borderId="18" xfId="0" applyNumberFormat="1" applyFont="1" applyBorder="1" applyAlignment="1">
      <alignment horizontal="center" vertical="center" wrapText="1"/>
    </xf>
    <xf numFmtId="164" fontId="20" fillId="3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/>
    <xf numFmtId="0" fontId="20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0" fillId="0" borderId="13" xfId="0" applyNumberFormat="1" applyFont="1" applyBorder="1" applyAlignment="1">
      <alignment horizontal="center" vertical="center" wrapText="1"/>
    </xf>
    <xf numFmtId="0" fontId="20" fillId="0" borderId="25" xfId="0" applyFont="1" applyFill="1" applyBorder="1" applyAlignment="1">
      <alignment vertical="center"/>
    </xf>
    <xf numFmtId="0" fontId="3" fillId="0" borderId="24" xfId="0" applyFont="1" applyFill="1" applyBorder="1"/>
    <xf numFmtId="0" fontId="20" fillId="3" borderId="8" xfId="0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166" fontId="20" fillId="3" borderId="31" xfId="0" applyNumberFormat="1" applyFont="1" applyFill="1" applyBorder="1" applyAlignment="1">
      <alignment horizontal="center" vertical="center" wrapText="1"/>
    </xf>
    <xf numFmtId="166" fontId="20" fillId="3" borderId="36" xfId="0" applyNumberFormat="1" applyFont="1" applyFill="1" applyBorder="1" applyAlignment="1">
      <alignment horizontal="center" vertical="center" wrapText="1"/>
    </xf>
    <xf numFmtId="0" fontId="20" fillId="3" borderId="46" xfId="0" applyNumberFormat="1" applyFont="1" applyFill="1" applyBorder="1" applyAlignment="1">
      <alignment horizontal="center" vertical="center" wrapText="1"/>
    </xf>
    <xf numFmtId="0" fontId="20" fillId="0" borderId="4" xfId="0" applyNumberFormat="1" applyFont="1" applyBorder="1" applyAlignment="1">
      <alignment horizontal="center" vertical="center" wrapText="1"/>
    </xf>
    <xf numFmtId="164" fontId="20" fillId="0" borderId="22" xfId="0" applyNumberFormat="1" applyFont="1" applyBorder="1" applyAlignment="1">
      <alignment horizontal="center" vertical="center" wrapText="1"/>
    </xf>
    <xf numFmtId="166" fontId="14" fillId="0" borderId="0" xfId="0" applyNumberFormat="1" applyFont="1"/>
    <xf numFmtId="0" fontId="22" fillId="3" borderId="10" xfId="2" applyNumberFormat="1" applyFont="1" applyFill="1" applyBorder="1" applyAlignment="1">
      <alignment vertical="center" wrapText="1"/>
    </xf>
    <xf numFmtId="0" fontId="14" fillId="3" borderId="13" xfId="0" applyNumberFormat="1" applyFont="1" applyFill="1" applyBorder="1" applyAlignment="1">
      <alignment vertical="center" wrapText="1"/>
    </xf>
    <xf numFmtId="164" fontId="20" fillId="0" borderId="18" xfId="0" applyNumberFormat="1" applyFont="1" applyBorder="1" applyAlignment="1">
      <alignment horizontal="center" vertical="center" wrapText="1"/>
    </xf>
    <xf numFmtId="164" fontId="20" fillId="3" borderId="14" xfId="0" applyNumberFormat="1" applyFont="1" applyFill="1" applyBorder="1" applyAlignment="1">
      <alignment vertical="center" wrapText="1"/>
    </xf>
    <xf numFmtId="0" fontId="20" fillId="0" borderId="31" xfId="0" applyNumberFormat="1" applyFont="1" applyFill="1" applyBorder="1" applyAlignment="1">
      <alignment horizontal="center" vertical="center" wrapText="1"/>
    </xf>
    <xf numFmtId="0" fontId="20" fillId="3" borderId="39" xfId="2" applyNumberFormat="1" applyFont="1" applyFill="1" applyBorder="1" applyAlignment="1">
      <alignment horizontal="center" vertical="center"/>
    </xf>
    <xf numFmtId="0" fontId="20" fillId="3" borderId="34" xfId="2" applyNumberFormat="1" applyFont="1" applyFill="1" applyBorder="1" applyAlignment="1">
      <alignment vertical="center" wrapText="1"/>
    </xf>
    <xf numFmtId="166" fontId="20" fillId="3" borderId="39" xfId="0" applyNumberFormat="1" applyFont="1" applyFill="1" applyBorder="1" applyAlignment="1">
      <alignment horizontal="center" vertical="center" wrapText="1"/>
    </xf>
    <xf numFmtId="166" fontId="20" fillId="3" borderId="20" xfId="0" applyNumberFormat="1" applyFont="1" applyFill="1" applyBorder="1" applyAlignment="1">
      <alignment horizontal="center" vertical="center" wrapText="1"/>
    </xf>
    <xf numFmtId="0" fontId="20" fillId="0" borderId="16" xfId="0" applyNumberFormat="1" applyFont="1" applyBorder="1" applyAlignment="1">
      <alignment horizontal="center" vertical="center" wrapText="1"/>
    </xf>
    <xf numFmtId="0" fontId="20" fillId="3" borderId="48" xfId="0" applyFont="1" applyFill="1" applyBorder="1" applyAlignment="1">
      <alignment vertical="center" wrapText="1"/>
    </xf>
    <xf numFmtId="0" fontId="22" fillId="3" borderId="8" xfId="0" applyFont="1" applyFill="1" applyBorder="1" applyAlignment="1">
      <alignment horizontal="left" vertical="center" wrapText="1"/>
    </xf>
    <xf numFmtId="164" fontId="35" fillId="3" borderId="27" xfId="0" applyNumberFormat="1" applyFont="1" applyFill="1" applyBorder="1" applyAlignment="1">
      <alignment horizontal="left" vertical="center" wrapText="1"/>
    </xf>
    <xf numFmtId="166" fontId="20" fillId="3" borderId="13" xfId="0" applyNumberFormat="1" applyFont="1" applyFill="1" applyBorder="1" applyAlignment="1">
      <alignment horizontal="center" vertical="center" wrapText="1"/>
    </xf>
    <xf numFmtId="0" fontId="14" fillId="3" borderId="0" xfId="0" applyNumberFormat="1" applyFont="1" applyFill="1" applyBorder="1" applyAlignment="1">
      <alignment vertical="center" wrapText="1"/>
    </xf>
    <xf numFmtId="0" fontId="20" fillId="3" borderId="0" xfId="0" applyNumberFormat="1" applyFont="1" applyFill="1" applyBorder="1" applyAlignment="1">
      <alignment vertical="center" wrapText="1"/>
    </xf>
    <xf numFmtId="0" fontId="20" fillId="3" borderId="5" xfId="0" applyFont="1" applyFill="1" applyBorder="1" applyAlignment="1">
      <alignment vertical="center" wrapText="1"/>
    </xf>
    <xf numFmtId="0" fontId="14" fillId="3" borderId="14" xfId="0" applyNumberFormat="1" applyFont="1" applyFill="1" applyBorder="1" applyAlignment="1">
      <alignment vertical="center" wrapText="1"/>
    </xf>
    <xf numFmtId="164" fontId="14" fillId="3" borderId="12" xfId="0" applyNumberFormat="1" applyFont="1" applyFill="1" applyBorder="1" applyAlignment="1">
      <alignment horizontal="right" vertical="center" wrapText="1"/>
    </xf>
    <xf numFmtId="166" fontId="20" fillId="3" borderId="12" xfId="0" applyNumberFormat="1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left" vertical="center" wrapText="1"/>
    </xf>
    <xf numFmtId="164" fontId="20" fillId="0" borderId="24" xfId="0" applyNumberFormat="1" applyFont="1" applyBorder="1" applyAlignment="1">
      <alignment horizontal="center" vertical="center" wrapText="1"/>
    </xf>
    <xf numFmtId="164" fontId="20" fillId="3" borderId="8" xfId="1" applyNumberFormat="1" applyFont="1" applyFill="1" applyBorder="1" applyAlignment="1" applyProtection="1">
      <alignment horizontal="left" vertical="center" wrapText="1"/>
      <protection locked="0"/>
    </xf>
    <xf numFmtId="0" fontId="3" fillId="0" borderId="4" xfId="0" applyFont="1" applyBorder="1"/>
    <xf numFmtId="0" fontId="12" fillId="3" borderId="17" xfId="0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4" fontId="20" fillId="3" borderId="46" xfId="1" applyNumberFormat="1" applyFont="1" applyFill="1" applyBorder="1" applyAlignment="1" applyProtection="1">
      <alignment horizontal="left" vertical="center" wrapText="1"/>
      <protection locked="0"/>
    </xf>
    <xf numFmtId="49" fontId="20" fillId="3" borderId="6" xfId="2" applyNumberFormat="1" applyFont="1" applyFill="1" applyBorder="1" applyAlignment="1">
      <alignment horizontal="left" vertical="center"/>
    </xf>
    <xf numFmtId="164" fontId="20" fillId="3" borderId="5" xfId="0" applyNumberFormat="1" applyFont="1" applyFill="1" applyBorder="1" applyAlignment="1">
      <alignment horizontal="center" vertical="center" wrapText="1"/>
    </xf>
    <xf numFmtId="164" fontId="8" fillId="3" borderId="25" xfId="1" applyNumberFormat="1" applyFont="1" applyFill="1" applyBorder="1" applyAlignment="1" applyProtection="1">
      <alignment horizontal="left" vertical="center" wrapText="1"/>
      <protection locked="0"/>
    </xf>
    <xf numFmtId="164" fontId="20" fillId="0" borderId="26" xfId="1" applyNumberFormat="1" applyFont="1" applyFill="1" applyBorder="1" applyAlignment="1">
      <alignment horizontal="left" vertical="center" wrapText="1"/>
    </xf>
    <xf numFmtId="0" fontId="14" fillId="3" borderId="39" xfId="2" applyNumberFormat="1" applyFont="1" applyFill="1" applyBorder="1" applyAlignment="1">
      <alignment horizontal="center" vertical="center"/>
    </xf>
    <xf numFmtId="166" fontId="20" fillId="3" borderId="61" xfId="0" applyNumberFormat="1" applyFont="1" applyFill="1" applyBorder="1" applyAlignment="1">
      <alignment vertical="center" wrapText="1"/>
    </xf>
    <xf numFmtId="166" fontId="20" fillId="3" borderId="20" xfId="0" applyNumberFormat="1" applyFont="1" applyFill="1" applyBorder="1" applyAlignment="1">
      <alignment vertical="center" wrapText="1"/>
    </xf>
    <xf numFmtId="0" fontId="20" fillId="0" borderId="36" xfId="0" applyNumberFormat="1" applyFont="1" applyBorder="1" applyAlignment="1">
      <alignment vertical="center" wrapText="1"/>
    </xf>
    <xf numFmtId="0" fontId="14" fillId="3" borderId="23" xfId="2" applyNumberFormat="1" applyFont="1" applyFill="1" applyBorder="1" applyAlignment="1">
      <alignment horizontal="center" vertical="center"/>
    </xf>
    <xf numFmtId="0" fontId="37" fillId="3" borderId="23" xfId="2" applyNumberFormat="1" applyFont="1" applyFill="1" applyBorder="1" applyAlignment="1">
      <alignment horizontal="center" vertical="center"/>
    </xf>
    <xf numFmtId="166" fontId="20" fillId="0" borderId="5" xfId="0" applyNumberFormat="1" applyFont="1" applyFill="1" applyBorder="1" applyAlignment="1">
      <alignment vertical="center" wrapText="1"/>
    </xf>
    <xf numFmtId="0" fontId="20" fillId="0" borderId="6" xfId="0" applyNumberFormat="1" applyFont="1" applyBorder="1" applyAlignment="1">
      <alignment vertical="center" wrapText="1"/>
    </xf>
    <xf numFmtId="164" fontId="18" fillId="3" borderId="18" xfId="0" applyNumberFormat="1" applyFont="1" applyFill="1" applyBorder="1" applyAlignment="1">
      <alignment vertical="center" wrapText="1"/>
    </xf>
    <xf numFmtId="166" fontId="36" fillId="3" borderId="28" xfId="0" applyNumberFormat="1" applyFont="1" applyFill="1" applyBorder="1" applyAlignment="1">
      <alignment vertical="center" wrapText="1"/>
    </xf>
    <xf numFmtId="166" fontId="36" fillId="3" borderId="13" xfId="0" applyNumberFormat="1" applyFont="1" applyFill="1" applyBorder="1" applyAlignment="1">
      <alignment vertical="center" wrapText="1"/>
    </xf>
    <xf numFmtId="0" fontId="8" fillId="0" borderId="13" xfId="0" applyNumberFormat="1" applyFont="1" applyBorder="1" applyAlignment="1">
      <alignment vertical="center" wrapText="1"/>
    </xf>
    <xf numFmtId="0" fontId="21" fillId="10" borderId="55" xfId="0" applyNumberFormat="1" applyFont="1" applyFill="1" applyBorder="1" applyAlignment="1">
      <alignment horizontal="center" vertical="center" wrapText="1"/>
    </xf>
    <xf numFmtId="0" fontId="18" fillId="10" borderId="55" xfId="2" applyNumberFormat="1" applyFont="1" applyFill="1" applyBorder="1" applyAlignment="1">
      <alignment vertical="center" wrapText="1"/>
    </xf>
    <xf numFmtId="0" fontId="18" fillId="10" borderId="51" xfId="0" applyFont="1" applyFill="1" applyBorder="1" applyAlignment="1">
      <alignment horizontal="center" vertical="center" wrapText="1"/>
    </xf>
    <xf numFmtId="0" fontId="15" fillId="10" borderId="58" xfId="0" applyFont="1" applyFill="1" applyBorder="1" applyAlignment="1">
      <alignment horizontal="center" wrapText="1"/>
    </xf>
    <xf numFmtId="0" fontId="8" fillId="10" borderId="59" xfId="0" applyFont="1" applyFill="1" applyBorder="1" applyAlignment="1">
      <alignment horizontal="left" wrapText="1"/>
    </xf>
    <xf numFmtId="0" fontId="8" fillId="10" borderId="57" xfId="0" applyFont="1" applyFill="1" applyBorder="1" applyAlignment="1">
      <alignment horizontal="center" wrapText="1"/>
    </xf>
    <xf numFmtId="166" fontId="8" fillId="10" borderId="33" xfId="0" applyNumberFormat="1" applyFont="1" applyFill="1" applyBorder="1" applyAlignment="1">
      <alignment vertical="center" wrapText="1"/>
    </xf>
    <xf numFmtId="0" fontId="20" fillId="10" borderId="60" xfId="0" applyFont="1" applyFill="1" applyBorder="1"/>
    <xf numFmtId="49" fontId="21" fillId="10" borderId="40" xfId="2" applyNumberFormat="1" applyFont="1" applyFill="1" applyBorder="1" applyAlignment="1">
      <alignment horizontal="center" vertical="center"/>
    </xf>
    <xf numFmtId="0" fontId="18" fillId="10" borderId="41" xfId="2" applyNumberFormat="1" applyFont="1" applyFill="1" applyBorder="1" applyAlignment="1">
      <alignment vertical="center" wrapText="1"/>
    </xf>
    <xf numFmtId="0" fontId="18" fillId="10" borderId="41" xfId="0" applyFont="1" applyFill="1" applyBorder="1" applyAlignment="1">
      <alignment horizontal="center" vertical="center" wrapText="1"/>
    </xf>
    <xf numFmtId="166" fontId="5" fillId="10" borderId="41" xfId="0" applyNumberFormat="1" applyFont="1" applyFill="1" applyBorder="1" applyAlignment="1">
      <alignment vertical="center" wrapText="1"/>
    </xf>
    <xf numFmtId="164" fontId="5" fillId="10" borderId="43" xfId="0" applyNumberFormat="1" applyFont="1" applyFill="1" applyBorder="1" applyAlignment="1">
      <alignment vertical="center" wrapText="1"/>
    </xf>
    <xf numFmtId="166" fontId="5" fillId="10" borderId="42" xfId="0" applyNumberFormat="1" applyFont="1" applyFill="1" applyBorder="1" applyAlignment="1">
      <alignment vertical="center" wrapText="1"/>
    </xf>
    <xf numFmtId="164" fontId="3" fillId="3" borderId="25" xfId="1" applyNumberFormat="1" applyFont="1" applyFill="1" applyBorder="1" applyAlignment="1">
      <alignment horizontal="left" vertical="center" wrapText="1"/>
    </xf>
    <xf numFmtId="0" fontId="38" fillId="3" borderId="12" xfId="0" applyNumberFormat="1" applyFont="1" applyFill="1" applyBorder="1" applyAlignment="1">
      <alignment horizontal="center" vertical="center" wrapText="1"/>
    </xf>
    <xf numFmtId="0" fontId="39" fillId="3" borderId="56" xfId="2" applyNumberFormat="1" applyFont="1" applyFill="1" applyBorder="1" applyAlignment="1">
      <alignment vertical="center" wrapText="1"/>
    </xf>
    <xf numFmtId="0" fontId="8" fillId="10" borderId="7" xfId="0" applyFont="1" applyFill="1" applyBorder="1" applyAlignment="1">
      <alignment horizontal="center" wrapText="1"/>
    </xf>
    <xf numFmtId="0" fontId="8" fillId="10" borderId="9" xfId="0" applyFont="1" applyFill="1" applyBorder="1" applyAlignment="1">
      <alignment horizontal="left" wrapText="1"/>
    </xf>
    <xf numFmtId="0" fontId="8" fillId="10" borderId="49" xfId="0" applyFont="1" applyFill="1" applyBorder="1" applyAlignment="1">
      <alignment horizontal="center" wrapText="1"/>
    </xf>
    <xf numFmtId="0" fontId="8" fillId="10" borderId="32" xfId="0" applyNumberFormat="1" applyFont="1" applyFill="1" applyBorder="1" applyAlignment="1">
      <alignment horizontal="center" vertical="center" wrapText="1"/>
    </xf>
    <xf numFmtId="0" fontId="8" fillId="10" borderId="11" xfId="0" applyNumberFormat="1" applyFont="1" applyFill="1" applyBorder="1" applyAlignment="1">
      <alignment horizontal="center" vertical="center" wrapText="1"/>
    </xf>
    <xf numFmtId="164" fontId="8" fillId="10" borderId="11" xfId="0" applyNumberFormat="1" applyFont="1" applyFill="1" applyBorder="1" applyAlignment="1">
      <alignment horizontal="center" vertical="center" wrapText="1"/>
    </xf>
    <xf numFmtId="0" fontId="20" fillId="10" borderId="17" xfId="0" applyNumberFormat="1" applyFont="1" applyFill="1" applyBorder="1" applyAlignment="1">
      <alignment horizontal="center" vertical="center" wrapText="1"/>
    </xf>
    <xf numFmtId="49" fontId="18" fillId="10" borderId="12" xfId="2" applyNumberFormat="1" applyFont="1" applyFill="1" applyBorder="1" applyAlignment="1">
      <alignment horizontal="center" vertical="center"/>
    </xf>
    <xf numFmtId="0" fontId="18" fillId="10" borderId="10" xfId="2" applyNumberFormat="1" applyFont="1" applyFill="1" applyBorder="1" applyAlignment="1">
      <alignment vertical="center" wrapText="1"/>
    </xf>
    <xf numFmtId="0" fontId="18" fillId="10" borderId="27" xfId="0" applyFont="1" applyFill="1" applyBorder="1" applyAlignment="1">
      <alignment horizontal="center" vertical="center" wrapText="1"/>
    </xf>
    <xf numFmtId="0" fontId="18" fillId="10" borderId="18" xfId="0" applyNumberFormat="1" applyFont="1" applyFill="1" applyBorder="1" applyAlignment="1">
      <alignment horizontal="center" vertical="center" wrapText="1"/>
    </xf>
    <xf numFmtId="0" fontId="5" fillId="10" borderId="56" xfId="0" applyNumberFormat="1" applyFont="1" applyFill="1" applyBorder="1" applyAlignment="1">
      <alignment horizontal="center" vertical="center" wrapText="1"/>
    </xf>
    <xf numFmtId="0" fontId="5" fillId="10" borderId="13" xfId="0" applyNumberFormat="1" applyFont="1" applyFill="1" applyBorder="1" applyAlignment="1">
      <alignment horizontal="center" vertical="center" wrapText="1"/>
    </xf>
    <xf numFmtId="0" fontId="5" fillId="10" borderId="28" xfId="0" applyNumberFormat="1" applyFont="1" applyFill="1" applyBorder="1" applyAlignment="1">
      <alignment horizontal="center" vertical="center" wrapText="1"/>
    </xf>
    <xf numFmtId="0" fontId="5" fillId="7" borderId="42" xfId="0" applyNumberFormat="1" applyFont="1" applyFill="1" applyBorder="1" applyAlignment="1">
      <alignment horizontal="center" vertical="center" wrapText="1"/>
    </xf>
    <xf numFmtId="0" fontId="5" fillId="7" borderId="41" xfId="0" applyNumberFormat="1" applyFont="1" applyFill="1" applyBorder="1" applyAlignment="1">
      <alignment horizontal="center" vertical="center" wrapText="1"/>
    </xf>
    <xf numFmtId="0" fontId="34" fillId="10" borderId="40" xfId="0" applyNumberFormat="1" applyFont="1" applyFill="1" applyBorder="1" applyAlignment="1">
      <alignment horizontal="center" vertical="center" wrapText="1"/>
    </xf>
    <xf numFmtId="0" fontId="34" fillId="10" borderId="54" xfId="2" applyNumberFormat="1" applyFont="1" applyFill="1" applyBorder="1" applyAlignment="1">
      <alignment vertical="center" wrapText="1"/>
    </xf>
    <xf numFmtId="0" fontId="34" fillId="10" borderId="51" xfId="0" applyFont="1" applyFill="1" applyBorder="1" applyAlignment="1">
      <alignment horizontal="center" vertical="center" wrapText="1"/>
    </xf>
    <xf numFmtId="0" fontId="5" fillId="10" borderId="42" xfId="0" applyNumberFormat="1" applyFont="1" applyFill="1" applyBorder="1" applyAlignment="1">
      <alignment horizontal="center" vertical="center" wrapText="1"/>
    </xf>
    <xf numFmtId="0" fontId="5" fillId="10" borderId="41" xfId="0" applyNumberFormat="1" applyFont="1" applyFill="1" applyBorder="1" applyAlignment="1">
      <alignment horizontal="center" vertical="center" wrapText="1"/>
    </xf>
    <xf numFmtId="0" fontId="34" fillId="10" borderId="43" xfId="0" applyNumberFormat="1" applyFont="1" applyFill="1" applyBorder="1" applyAlignment="1">
      <alignment horizontal="center" vertical="center" wrapText="1"/>
    </xf>
    <xf numFmtId="0" fontId="8" fillId="10" borderId="40" xfId="0" applyFont="1" applyFill="1" applyBorder="1" applyAlignment="1">
      <alignment horizontal="center" wrapText="1"/>
    </xf>
    <xf numFmtId="0" fontId="8" fillId="10" borderId="41" xfId="0" applyFont="1" applyFill="1" applyBorder="1" applyAlignment="1">
      <alignment horizontal="left" wrapText="1"/>
    </xf>
    <xf numFmtId="0" fontId="8" fillId="10" borderId="41" xfId="0" applyFont="1" applyFill="1" applyBorder="1" applyAlignment="1">
      <alignment horizontal="center" wrapText="1"/>
    </xf>
    <xf numFmtId="164" fontId="8" fillId="10" borderId="42" xfId="0" applyNumberFormat="1" applyFont="1" applyFill="1" applyBorder="1" applyAlignment="1">
      <alignment horizontal="center" wrapText="1"/>
    </xf>
    <xf numFmtId="164" fontId="8" fillId="10" borderId="41" xfId="0" applyNumberFormat="1" applyFont="1" applyFill="1" applyBorder="1" applyAlignment="1">
      <alignment horizontal="center" wrapText="1"/>
    </xf>
    <xf numFmtId="43" fontId="8" fillId="10" borderId="41" xfId="0" applyNumberFormat="1" applyFont="1" applyFill="1" applyBorder="1" applyAlignment="1">
      <alignment horizontal="center" wrapText="1"/>
    </xf>
    <xf numFmtId="0" fontId="20" fillId="10" borderId="43" xfId="0" applyFont="1" applyFill="1" applyBorder="1"/>
    <xf numFmtId="49" fontId="18" fillId="10" borderId="44" xfId="2" applyNumberFormat="1" applyFont="1" applyFill="1" applyBorder="1" applyAlignment="1">
      <alignment horizontal="center" vertical="center"/>
    </xf>
    <xf numFmtId="0" fontId="18" fillId="10" borderId="45" xfId="2" applyNumberFormat="1" applyFont="1" applyFill="1" applyBorder="1" applyAlignment="1">
      <alignment vertical="center" wrapText="1"/>
    </xf>
    <xf numFmtId="0" fontId="18" fillId="10" borderId="46" xfId="0" applyFont="1" applyFill="1" applyBorder="1" applyAlignment="1">
      <alignment horizontal="center" vertical="center" wrapText="1"/>
    </xf>
    <xf numFmtId="164" fontId="18" fillId="10" borderId="47" xfId="0" applyNumberFormat="1" applyFont="1" applyFill="1" applyBorder="1" applyAlignment="1">
      <alignment vertical="center" wrapText="1"/>
    </xf>
    <xf numFmtId="164" fontId="5" fillId="10" borderId="46" xfId="0" applyNumberFormat="1" applyFont="1" applyFill="1" applyBorder="1" applyAlignment="1">
      <alignment horizontal="center" vertical="center" wrapText="1"/>
    </xf>
    <xf numFmtId="164" fontId="5" fillId="10" borderId="41" xfId="0" applyNumberFormat="1" applyFont="1" applyFill="1" applyBorder="1" applyAlignment="1">
      <alignment horizontal="center" vertical="center" wrapText="1"/>
    </xf>
    <xf numFmtId="167" fontId="5" fillId="10" borderId="41" xfId="0" applyNumberFormat="1" applyFont="1" applyFill="1" applyBorder="1" applyAlignment="1">
      <alignment horizontal="center" vertical="center" wrapText="1"/>
    </xf>
    <xf numFmtId="164" fontId="5" fillId="7" borderId="41" xfId="0" applyNumberFormat="1" applyFont="1" applyFill="1" applyBorder="1" applyAlignment="1">
      <alignment horizontal="center" vertical="center" wrapText="1"/>
    </xf>
    <xf numFmtId="43" fontId="5" fillId="7" borderId="41" xfId="0" applyNumberFormat="1" applyFont="1" applyFill="1" applyBorder="1" applyAlignment="1">
      <alignment horizontal="center" vertical="center" wrapText="1"/>
    </xf>
    <xf numFmtId="0" fontId="8" fillId="10" borderId="23" xfId="0" applyFont="1" applyFill="1" applyBorder="1" applyAlignment="1">
      <alignment horizontal="center" wrapText="1"/>
    </xf>
    <xf numFmtId="0" fontId="8" fillId="10" borderId="25" xfId="0" applyFont="1" applyFill="1" applyBorder="1" applyAlignment="1">
      <alignment horizontal="left" wrapText="1"/>
    </xf>
    <xf numFmtId="0" fontId="8" fillId="10" borderId="52" xfId="0" applyFont="1" applyFill="1" applyBorder="1" applyAlignment="1">
      <alignment horizontal="center" wrapText="1"/>
    </xf>
    <xf numFmtId="166" fontId="8" fillId="10" borderId="23" xfId="0" applyNumberFormat="1" applyFont="1" applyFill="1" applyBorder="1" applyAlignment="1">
      <alignment vertical="center" wrapText="1"/>
    </xf>
    <xf numFmtId="166" fontId="8" fillId="10" borderId="22" xfId="0" applyNumberFormat="1" applyFont="1" applyFill="1" applyBorder="1" applyAlignment="1">
      <alignment vertical="center" wrapText="1"/>
    </xf>
    <xf numFmtId="166" fontId="8" fillId="10" borderId="24" xfId="0" applyNumberFormat="1" applyFont="1" applyFill="1" applyBorder="1" applyAlignment="1">
      <alignment vertical="center" wrapText="1"/>
    </xf>
    <xf numFmtId="0" fontId="20" fillId="10" borderId="35" xfId="0" applyFont="1" applyFill="1" applyBorder="1"/>
    <xf numFmtId="49" fontId="18" fillId="10" borderId="3" xfId="2" applyNumberFormat="1" applyFont="1" applyFill="1" applyBorder="1" applyAlignment="1">
      <alignment horizontal="center" vertical="center"/>
    </xf>
    <xf numFmtId="0" fontId="18" fillId="10" borderId="8" xfId="2" applyNumberFormat="1" applyFont="1" applyFill="1" applyBorder="1" applyAlignment="1">
      <alignment vertical="center" wrapText="1"/>
    </xf>
    <xf numFmtId="0" fontId="18" fillId="10" borderId="26" xfId="0" applyFont="1" applyFill="1" applyBorder="1" applyAlignment="1">
      <alignment horizontal="center" vertical="center" wrapText="1"/>
    </xf>
    <xf numFmtId="164" fontId="18" fillId="10" borderId="1" xfId="0" applyNumberFormat="1" applyFont="1" applyFill="1" applyBorder="1" applyAlignment="1">
      <alignment vertical="center" wrapText="1"/>
    </xf>
    <xf numFmtId="166" fontId="5" fillId="10" borderId="3" xfId="0" applyNumberFormat="1" applyFont="1" applyFill="1" applyBorder="1" applyAlignment="1">
      <alignment vertical="center" wrapText="1"/>
    </xf>
    <xf numFmtId="166" fontId="5" fillId="10" borderId="6" xfId="0" applyNumberFormat="1" applyFont="1" applyFill="1" applyBorder="1" applyAlignment="1">
      <alignment vertical="center" wrapText="1"/>
    </xf>
    <xf numFmtId="166" fontId="5" fillId="10" borderId="4" xfId="0" applyNumberFormat="1" applyFont="1" applyFill="1" applyBorder="1" applyAlignment="1">
      <alignment vertical="center" wrapText="1"/>
    </xf>
    <xf numFmtId="0" fontId="18" fillId="10" borderId="7" xfId="0" applyNumberFormat="1" applyFont="1" applyFill="1" applyBorder="1" applyAlignment="1">
      <alignment horizontal="center" vertical="center" wrapText="1"/>
    </xf>
    <xf numFmtId="0" fontId="18" fillId="10" borderId="9" xfId="2" applyNumberFormat="1" applyFont="1" applyFill="1" applyBorder="1" applyAlignment="1">
      <alignment vertical="center" wrapText="1"/>
    </xf>
    <xf numFmtId="0" fontId="18" fillId="10" borderId="49" xfId="0" applyFont="1" applyFill="1" applyBorder="1" applyAlignment="1">
      <alignment horizontal="center" vertical="center" wrapText="1"/>
    </xf>
    <xf numFmtId="166" fontId="5" fillId="10" borderId="7" xfId="0" applyNumberFormat="1" applyFont="1" applyFill="1" applyBorder="1" applyAlignment="1">
      <alignment horizontal="center" vertical="center" wrapText="1"/>
    </xf>
    <xf numFmtId="166" fontId="5" fillId="10" borderId="11" xfId="0" applyNumberFormat="1" applyFont="1" applyFill="1" applyBorder="1" applyAlignment="1">
      <alignment horizontal="center" vertical="center" wrapText="1"/>
    </xf>
    <xf numFmtId="166" fontId="5" fillId="10" borderId="17" xfId="0" applyNumberFormat="1" applyFont="1" applyFill="1" applyBorder="1" applyAlignment="1">
      <alignment horizontal="center" vertical="center" wrapText="1"/>
    </xf>
    <xf numFmtId="164" fontId="5" fillId="10" borderId="19" xfId="0" applyNumberFormat="1" applyFont="1" applyFill="1" applyBorder="1" applyAlignment="1">
      <alignment vertical="center" wrapText="1"/>
    </xf>
    <xf numFmtId="164" fontId="3" fillId="3" borderId="8" xfId="1" applyNumberFormat="1" applyFont="1" applyFill="1" applyBorder="1" applyAlignment="1">
      <alignment horizontal="left" vertical="center" wrapText="1"/>
    </xf>
    <xf numFmtId="0" fontId="5" fillId="10" borderId="23" xfId="0" applyNumberFormat="1" applyFont="1" applyFill="1" applyBorder="1" applyAlignment="1">
      <alignment horizontal="center" vertical="center" wrapText="1"/>
    </xf>
    <xf numFmtId="0" fontId="5" fillId="10" borderId="25" xfId="2" applyNumberFormat="1" applyFont="1" applyFill="1" applyBorder="1" applyAlignment="1">
      <alignment vertical="center" wrapText="1"/>
    </xf>
    <xf numFmtId="0" fontId="5" fillId="10" borderId="52" xfId="0" applyFont="1" applyFill="1" applyBorder="1" applyAlignment="1">
      <alignment horizontal="center" vertical="center" wrapText="1"/>
    </xf>
    <xf numFmtId="166" fontId="5" fillId="10" borderId="23" xfId="0" applyNumberFormat="1" applyFont="1" applyFill="1" applyBorder="1" applyAlignment="1">
      <alignment horizontal="center" vertical="center" wrapText="1"/>
    </xf>
    <xf numFmtId="166" fontId="5" fillId="10" borderId="22" xfId="0" applyNumberFormat="1" applyFont="1" applyFill="1" applyBorder="1" applyAlignment="1">
      <alignment horizontal="center" vertical="center" wrapText="1"/>
    </xf>
    <xf numFmtId="166" fontId="5" fillId="10" borderId="24" xfId="0" applyNumberFormat="1" applyFont="1" applyFill="1" applyBorder="1" applyAlignment="1">
      <alignment vertical="center" wrapText="1"/>
    </xf>
    <xf numFmtId="164" fontId="5" fillId="10" borderId="35" xfId="0" applyNumberFormat="1" applyFont="1" applyFill="1" applyBorder="1" applyAlignment="1">
      <alignment vertical="center" wrapText="1"/>
    </xf>
    <xf numFmtId="166" fontId="8" fillId="10" borderId="23" xfId="0" applyNumberFormat="1" applyFont="1" applyFill="1" applyBorder="1" applyAlignment="1">
      <alignment horizontal="center" wrapText="1"/>
    </xf>
    <xf numFmtId="166" fontId="8" fillId="10" borderId="22" xfId="0" applyNumberFormat="1" applyFont="1" applyFill="1" applyBorder="1" applyAlignment="1">
      <alignment horizontal="center" wrapText="1"/>
    </xf>
    <xf numFmtId="166" fontId="8" fillId="10" borderId="24" xfId="0" applyNumberFormat="1" applyFont="1" applyFill="1" applyBorder="1" applyAlignment="1">
      <alignment wrapText="1"/>
    </xf>
    <xf numFmtId="49" fontId="5" fillId="10" borderId="3" xfId="2" applyNumberFormat="1" applyFont="1" applyFill="1" applyBorder="1" applyAlignment="1">
      <alignment horizontal="center" vertical="center"/>
    </xf>
    <xf numFmtId="0" fontId="5" fillId="10" borderId="8" xfId="2" applyNumberFormat="1" applyFont="1" applyFill="1" applyBorder="1" applyAlignment="1">
      <alignment vertical="center" wrapText="1"/>
    </xf>
    <xf numFmtId="0" fontId="5" fillId="10" borderId="26" xfId="0" applyFont="1" applyFill="1" applyBorder="1" applyAlignment="1">
      <alignment horizontal="center" vertical="center" wrapText="1"/>
    </xf>
    <xf numFmtId="166" fontId="5" fillId="10" borderId="29" xfId="0" applyNumberFormat="1" applyFont="1" applyFill="1" applyBorder="1" applyAlignment="1">
      <alignment horizontal="center" vertical="center" wrapText="1"/>
    </xf>
    <xf numFmtId="166" fontId="5" fillId="10" borderId="6" xfId="0" applyNumberFormat="1" applyFont="1" applyFill="1" applyBorder="1" applyAlignment="1">
      <alignment horizontal="center" vertical="center" wrapText="1"/>
    </xf>
    <xf numFmtId="164" fontId="5" fillId="1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49" fontId="3" fillId="0" borderId="29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66" fontId="3" fillId="0" borderId="8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6" fontId="3" fillId="0" borderId="6" xfId="0" applyNumberFormat="1" applyFont="1" applyBorder="1" applyAlignment="1">
      <alignment horizontal="center" vertical="center"/>
    </xf>
    <xf numFmtId="166" fontId="5" fillId="3" borderId="6" xfId="0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 wrapText="1"/>
    </xf>
    <xf numFmtId="166" fontId="3" fillId="3" borderId="8" xfId="0" applyNumberFormat="1" applyFont="1" applyFill="1" applyBorder="1" applyAlignment="1">
      <alignment horizontal="center" vertical="center"/>
    </xf>
    <xf numFmtId="166" fontId="3" fillId="3" borderId="2" xfId="0" applyNumberFormat="1" applyFont="1" applyFill="1" applyBorder="1" applyAlignment="1">
      <alignment horizontal="center" vertical="center"/>
    </xf>
    <xf numFmtId="166" fontId="3" fillId="3" borderId="5" xfId="0" applyNumberFormat="1" applyFont="1" applyFill="1" applyBorder="1" applyAlignment="1">
      <alignment horizontal="center" vertical="center"/>
    </xf>
    <xf numFmtId="49" fontId="3" fillId="3" borderId="29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6" fontId="5" fillId="3" borderId="8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166" fontId="5" fillId="3" borderId="5" xfId="0" applyNumberFormat="1" applyFont="1" applyFill="1" applyBorder="1" applyAlignment="1">
      <alignment horizontal="center" vertical="center"/>
    </xf>
    <xf numFmtId="0" fontId="10" fillId="3" borderId="53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166" fontId="3" fillId="0" borderId="13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56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166" fontId="3" fillId="0" borderId="10" xfId="0" applyNumberFormat="1" applyFont="1" applyBorder="1" applyAlignment="1">
      <alignment horizontal="center" vertical="center"/>
    </xf>
    <xf numFmtId="166" fontId="3" fillId="0" borderId="56" xfId="0" applyNumberFormat="1" applyFont="1" applyBorder="1" applyAlignment="1">
      <alignment horizontal="center" vertical="center"/>
    </xf>
    <xf numFmtId="166" fontId="3" fillId="0" borderId="28" xfId="0" applyNumberFormat="1" applyFont="1" applyBorder="1" applyAlignment="1">
      <alignment horizontal="center" vertical="center"/>
    </xf>
    <xf numFmtId="49" fontId="5" fillId="6" borderId="29" xfId="0" applyNumberFormat="1" applyFont="1" applyFill="1" applyBorder="1" applyAlignment="1">
      <alignment horizontal="center" vertical="center"/>
    </xf>
    <xf numFmtId="49" fontId="5" fillId="6" borderId="2" xfId="0" applyNumberFormat="1" applyFont="1" applyFill="1" applyBorder="1" applyAlignment="1">
      <alignment horizontal="center" vertical="center"/>
    </xf>
    <xf numFmtId="49" fontId="5" fillId="6" borderId="5" xfId="0" applyNumberFormat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vertical="center"/>
    </xf>
    <xf numFmtId="0" fontId="5" fillId="6" borderId="2" xfId="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166" fontId="5" fillId="6" borderId="8" xfId="0" applyNumberFormat="1" applyFont="1" applyFill="1" applyBorder="1" applyAlignment="1">
      <alignment horizontal="center" vertical="center"/>
    </xf>
    <xf numFmtId="166" fontId="5" fillId="6" borderId="2" xfId="0" applyNumberFormat="1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166" fontId="5" fillId="6" borderId="6" xfId="0" applyNumberFormat="1" applyFont="1" applyFill="1" applyBorder="1" applyAlignment="1">
      <alignment horizontal="center" vertical="center"/>
    </xf>
    <xf numFmtId="49" fontId="5" fillId="2" borderId="29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166" fontId="5" fillId="2" borderId="8" xfId="0" applyNumberFormat="1" applyFont="1" applyFill="1" applyBorder="1" applyAlignment="1">
      <alignment horizontal="center" vertical="center"/>
    </xf>
    <xf numFmtId="166" fontId="5" fillId="2" borderId="2" xfId="0" applyNumberFormat="1" applyFont="1" applyFill="1" applyBorder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166" fontId="5" fillId="2" borderId="6" xfId="0" applyNumberFormat="1" applyFont="1" applyFill="1" applyBorder="1" applyAlignment="1">
      <alignment horizontal="center" vertical="center"/>
    </xf>
    <xf numFmtId="166" fontId="20" fillId="0" borderId="8" xfId="0" applyNumberFormat="1" applyFont="1" applyBorder="1" applyAlignment="1">
      <alignment horizontal="center" vertical="center"/>
    </xf>
    <xf numFmtId="166" fontId="20" fillId="0" borderId="2" xfId="0" applyNumberFormat="1" applyFont="1" applyBorder="1" applyAlignment="1">
      <alignment horizontal="center" vertical="center"/>
    </xf>
    <xf numFmtId="166" fontId="20" fillId="0" borderId="5" xfId="0" applyNumberFormat="1" applyFont="1" applyBorder="1" applyAlignment="1">
      <alignment horizontal="center" vertical="center"/>
    </xf>
    <xf numFmtId="166" fontId="8" fillId="3" borderId="6" xfId="0" applyNumberFormat="1" applyFont="1" applyFill="1" applyBorder="1" applyAlignment="1">
      <alignment horizontal="center" vertical="center"/>
    </xf>
    <xf numFmtId="166" fontId="3" fillId="2" borderId="6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0" borderId="8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0" fontId="3" fillId="0" borderId="5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2"/>
    </xf>
    <xf numFmtId="0" fontId="3" fillId="0" borderId="5" xfId="0" applyFont="1" applyBorder="1" applyAlignment="1">
      <alignment horizontal="left" vertical="center" wrapText="1" indent="2"/>
    </xf>
    <xf numFmtId="0" fontId="27" fillId="3" borderId="0" xfId="0" applyFont="1" applyFill="1" applyAlignment="1">
      <alignment horizontal="center" vertical="center" wrapText="1"/>
    </xf>
    <xf numFmtId="49" fontId="3" fillId="2" borderId="29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166" fontId="3" fillId="2" borderId="8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/>
    </xf>
    <xf numFmtId="166" fontId="3" fillId="2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21" fillId="0" borderId="7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7" xfId="2"/>
  </cellStyles>
  <dxfs count="0"/>
  <tableStyles count="0" defaultTableStyle="TableStyleMedium2" defaultPivotStyle="PivotStyleLight16"/>
  <colors>
    <mruColors>
      <color rgb="FFFFFFEF"/>
      <color rgb="FFFFFFF3"/>
      <color rgb="FFFFFFDD"/>
      <color rgb="FF000000"/>
      <color rgb="FFF9FFE1"/>
      <color rgb="FFFBFFE5"/>
      <color rgb="FFFFEFDD"/>
      <color rgb="FFF0FFCD"/>
      <color rgb="FFFEE6F6"/>
      <color rgb="FFFD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DY38"/>
  <sheetViews>
    <sheetView view="pageBreakPreview" zoomScale="136" zoomScaleSheetLayoutView="136" workbookViewId="0">
      <selection activeCell="BH43" sqref="BH43"/>
    </sheetView>
  </sheetViews>
  <sheetFormatPr defaultColWidth="9.140625" defaultRowHeight="12.75"/>
  <cols>
    <col min="1" max="59" width="0.85546875" style="1" customWidth="1"/>
    <col min="60" max="60" width="4.140625" style="1" customWidth="1"/>
    <col min="61" max="61" width="3" style="1" customWidth="1"/>
    <col min="62" max="71" width="1.140625" style="1" customWidth="1"/>
    <col min="72" max="72" width="2" style="1" customWidth="1"/>
    <col min="73" max="81" width="1.140625" style="1" customWidth="1"/>
    <col min="82" max="82" width="1.85546875" style="1" customWidth="1"/>
    <col min="83" max="92" width="1.140625" style="1" customWidth="1"/>
    <col min="93" max="93" width="2.140625" style="1" customWidth="1"/>
    <col min="94" max="103" width="1.140625" style="1" customWidth="1"/>
    <col min="104" max="104" width="2.42578125" style="1" customWidth="1"/>
    <col min="105" max="113" width="1.140625" style="1" customWidth="1"/>
    <col min="114" max="114" width="2.42578125" style="1" customWidth="1"/>
    <col min="115" max="116" width="1.140625" style="1" customWidth="1"/>
    <col min="117" max="117" width="16.85546875" style="1" customWidth="1"/>
    <col min="118" max="118" width="14.140625" style="1" customWidth="1"/>
    <col min="119" max="119" width="15.140625" style="1" customWidth="1"/>
    <col min="120" max="120" width="13" style="1" customWidth="1"/>
    <col min="121" max="121" width="12.85546875" style="1" customWidth="1"/>
    <col min="122" max="122" width="5.7109375" style="1" customWidth="1"/>
    <col min="123" max="123" width="13.85546875" style="1" customWidth="1"/>
    <col min="124" max="124" width="14.5703125" style="1" customWidth="1"/>
    <col min="125" max="125" width="12.140625" style="1" bestFit="1" customWidth="1"/>
    <col min="126" max="16384" width="9.140625" style="1"/>
  </cols>
  <sheetData>
    <row r="1" spans="1:129" ht="63" customHeight="1">
      <c r="A1" s="381" t="s">
        <v>254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1"/>
      <c r="T1" s="381"/>
      <c r="U1" s="381"/>
      <c r="V1" s="381"/>
      <c r="W1" s="381"/>
      <c r="X1" s="381"/>
      <c r="Y1" s="381"/>
      <c r="Z1" s="381"/>
      <c r="AA1" s="381"/>
      <c r="AB1" s="381"/>
      <c r="AC1" s="381"/>
      <c r="AD1" s="381"/>
      <c r="AE1" s="381"/>
      <c r="AF1" s="381"/>
      <c r="AG1" s="381"/>
      <c r="AH1" s="381"/>
      <c r="AI1" s="381"/>
      <c r="AJ1" s="381"/>
      <c r="AK1" s="381"/>
      <c r="AL1" s="381"/>
      <c r="AM1" s="381"/>
      <c r="AN1" s="381"/>
      <c r="AO1" s="381"/>
      <c r="AP1" s="381"/>
      <c r="AQ1" s="381"/>
      <c r="AR1" s="381"/>
      <c r="AS1" s="381"/>
      <c r="AT1" s="381"/>
      <c r="AU1" s="381"/>
      <c r="AV1" s="381"/>
      <c r="AW1" s="381"/>
      <c r="AX1" s="381"/>
      <c r="AY1" s="381"/>
      <c r="AZ1" s="381"/>
      <c r="BA1" s="381"/>
      <c r="BB1" s="381"/>
      <c r="BC1" s="381"/>
      <c r="BD1" s="381"/>
      <c r="BE1" s="381"/>
      <c r="BF1" s="381"/>
      <c r="BG1" s="381"/>
      <c r="BH1" s="381"/>
      <c r="BI1" s="381"/>
      <c r="BJ1" s="381"/>
      <c r="BK1" s="381"/>
      <c r="BL1" s="381"/>
      <c r="BM1" s="381"/>
      <c r="BN1" s="381"/>
      <c r="BO1" s="381"/>
      <c r="BP1" s="381"/>
      <c r="BQ1" s="381"/>
      <c r="BR1" s="381"/>
      <c r="BS1" s="381"/>
      <c r="BT1" s="381"/>
      <c r="BU1" s="381"/>
      <c r="BV1" s="381"/>
      <c r="BW1" s="381"/>
      <c r="BX1" s="381"/>
      <c r="BY1" s="381"/>
      <c r="BZ1" s="381"/>
      <c r="CA1" s="381"/>
      <c r="CB1" s="381"/>
      <c r="CC1" s="381"/>
      <c r="CD1" s="381"/>
      <c r="CE1" s="381"/>
      <c r="CF1" s="381"/>
      <c r="CG1" s="381"/>
      <c r="CH1" s="381"/>
      <c r="CI1" s="381"/>
      <c r="CJ1" s="381"/>
      <c r="CK1" s="381"/>
      <c r="CL1" s="381"/>
      <c r="CM1" s="381"/>
      <c r="CN1" s="381"/>
      <c r="CO1" s="381"/>
      <c r="CP1" s="381"/>
      <c r="CQ1" s="381"/>
      <c r="CR1" s="381"/>
      <c r="CS1" s="381"/>
      <c r="CT1" s="381"/>
      <c r="CU1" s="381"/>
      <c r="CV1" s="381"/>
      <c r="CW1" s="381"/>
      <c r="CX1" s="381"/>
      <c r="CY1" s="381"/>
      <c r="CZ1" s="381"/>
      <c r="DA1" s="381"/>
      <c r="DB1" s="381"/>
      <c r="DC1" s="381"/>
      <c r="DD1" s="381"/>
      <c r="DE1" s="381"/>
      <c r="DF1" s="381"/>
      <c r="DG1" s="381"/>
      <c r="DH1" s="381"/>
      <c r="DI1" s="381"/>
      <c r="DJ1" s="381"/>
      <c r="DK1" s="381"/>
      <c r="DL1" s="381"/>
      <c r="DM1" s="381"/>
      <c r="DN1" s="49"/>
      <c r="DO1" s="49"/>
      <c r="DP1" s="27"/>
    </row>
    <row r="2" spans="1:129" s="2" customFormat="1" ht="50.25" customHeight="1">
      <c r="A2" s="382" t="s">
        <v>69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F2" s="382"/>
      <c r="BG2" s="382"/>
      <c r="BH2" s="382"/>
      <c r="BI2" s="382"/>
      <c r="BJ2" s="382"/>
      <c r="BK2" s="382"/>
      <c r="BL2" s="382"/>
      <c r="BM2" s="382"/>
      <c r="BN2" s="382"/>
      <c r="BO2" s="382"/>
      <c r="BP2" s="382"/>
      <c r="BQ2" s="382"/>
      <c r="BR2" s="382"/>
      <c r="BS2" s="382"/>
      <c r="BT2" s="382"/>
      <c r="BU2" s="382"/>
      <c r="BV2" s="382"/>
      <c r="BW2" s="382"/>
      <c r="BX2" s="382"/>
      <c r="BY2" s="382"/>
      <c r="BZ2" s="382"/>
      <c r="CA2" s="382"/>
      <c r="CB2" s="382"/>
      <c r="CC2" s="382"/>
      <c r="CD2" s="382"/>
      <c r="CE2" s="382"/>
      <c r="CF2" s="382"/>
      <c r="CG2" s="382"/>
      <c r="CH2" s="382"/>
      <c r="CI2" s="382"/>
      <c r="CJ2" s="382"/>
      <c r="CK2" s="382"/>
      <c r="CL2" s="382"/>
      <c r="CM2" s="382"/>
      <c r="CN2" s="382"/>
      <c r="CO2" s="382"/>
      <c r="CP2" s="382"/>
      <c r="CQ2" s="382"/>
      <c r="CR2" s="382"/>
      <c r="CS2" s="382"/>
      <c r="CT2" s="382"/>
      <c r="CU2" s="382"/>
      <c r="CV2" s="382"/>
      <c r="CW2" s="382"/>
      <c r="CX2" s="382"/>
      <c r="CY2" s="382"/>
      <c r="CZ2" s="382"/>
      <c r="DA2" s="382"/>
      <c r="DB2" s="382"/>
      <c r="DC2" s="382"/>
      <c r="DD2" s="382"/>
      <c r="DE2" s="382"/>
      <c r="DF2" s="382"/>
      <c r="DG2" s="382"/>
      <c r="DH2" s="382"/>
      <c r="DI2" s="382"/>
      <c r="DJ2" s="382"/>
      <c r="DK2" s="382"/>
      <c r="DL2" s="382"/>
      <c r="DM2" s="382"/>
      <c r="DN2" s="50"/>
      <c r="DO2" s="50"/>
      <c r="DP2" s="48"/>
    </row>
    <row r="3" spans="1:129" ht="6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9"/>
      <c r="BY3" s="11"/>
      <c r="BZ3" s="11"/>
      <c r="CA3" s="10"/>
      <c r="CB3" s="10"/>
      <c r="CC3" s="10"/>
      <c r="CD3" s="11"/>
      <c r="CE3" s="11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9"/>
    </row>
    <row r="4" spans="1:129" ht="17.25" customHeight="1"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58"/>
      <c r="DO4" s="58"/>
      <c r="DP4" s="466"/>
      <c r="DQ4" s="466"/>
      <c r="DS4" s="80"/>
      <c r="DT4" s="80"/>
    </row>
    <row r="5" spans="1:129" ht="15.75" thickBot="1">
      <c r="DE5" s="1" t="s">
        <v>64</v>
      </c>
      <c r="DN5" s="68"/>
      <c r="DO5" s="58"/>
      <c r="DP5" s="48"/>
      <c r="DQ5" s="69"/>
    </row>
    <row r="6" spans="1:129" ht="44.25" customHeight="1">
      <c r="A6" s="410" t="s">
        <v>16</v>
      </c>
      <c r="B6" s="411"/>
      <c r="C6" s="411"/>
      <c r="D6" s="411"/>
      <c r="E6" s="411"/>
      <c r="F6" s="411"/>
      <c r="G6" s="411"/>
      <c r="H6" s="411"/>
      <c r="I6" s="412"/>
      <c r="J6" s="413" t="s">
        <v>17</v>
      </c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  <c r="Y6" s="411"/>
      <c r="Z6" s="411"/>
      <c r="AA6" s="411"/>
      <c r="AB6" s="411"/>
      <c r="AC6" s="411"/>
      <c r="AD6" s="411"/>
      <c r="AE6" s="411"/>
      <c r="AF6" s="411"/>
      <c r="AG6" s="411"/>
      <c r="AH6" s="411"/>
      <c r="AI6" s="411"/>
      <c r="AJ6" s="411"/>
      <c r="AK6" s="411"/>
      <c r="AL6" s="411"/>
      <c r="AM6" s="411"/>
      <c r="AN6" s="411"/>
      <c r="AO6" s="411"/>
      <c r="AP6" s="411"/>
      <c r="AQ6" s="411"/>
      <c r="AR6" s="411"/>
      <c r="AS6" s="411"/>
      <c r="AT6" s="411"/>
      <c r="AU6" s="411"/>
      <c r="AV6" s="411"/>
      <c r="AW6" s="411"/>
      <c r="AX6" s="411"/>
      <c r="AY6" s="411"/>
      <c r="AZ6" s="411"/>
      <c r="BA6" s="411"/>
      <c r="BB6" s="411"/>
      <c r="BC6" s="411"/>
      <c r="BD6" s="411"/>
      <c r="BE6" s="411"/>
      <c r="BF6" s="411"/>
      <c r="BG6" s="411"/>
      <c r="BH6" s="411"/>
      <c r="BI6" s="412"/>
      <c r="BJ6" s="414" t="s">
        <v>96</v>
      </c>
      <c r="BK6" s="415"/>
      <c r="BL6" s="415"/>
      <c r="BM6" s="415"/>
      <c r="BN6" s="415"/>
      <c r="BO6" s="415"/>
      <c r="BP6" s="415"/>
      <c r="BQ6" s="415"/>
      <c r="BR6" s="415"/>
      <c r="BS6" s="415"/>
      <c r="BT6" s="416"/>
      <c r="BU6" s="397" t="s">
        <v>97</v>
      </c>
      <c r="BV6" s="397"/>
      <c r="BW6" s="397"/>
      <c r="BX6" s="397"/>
      <c r="BY6" s="397"/>
      <c r="BZ6" s="397"/>
      <c r="CA6" s="397"/>
      <c r="CB6" s="397"/>
      <c r="CC6" s="397"/>
      <c r="CD6" s="397"/>
      <c r="CE6" s="397"/>
      <c r="CF6" s="397" t="s">
        <v>98</v>
      </c>
      <c r="CG6" s="397"/>
      <c r="CH6" s="397"/>
      <c r="CI6" s="397"/>
      <c r="CJ6" s="397"/>
      <c r="CK6" s="397"/>
      <c r="CL6" s="397"/>
      <c r="CM6" s="397"/>
      <c r="CN6" s="397"/>
      <c r="CO6" s="397"/>
      <c r="CP6" s="397"/>
      <c r="CQ6" s="397" t="s">
        <v>99</v>
      </c>
      <c r="CR6" s="397"/>
      <c r="CS6" s="397"/>
      <c r="CT6" s="397"/>
      <c r="CU6" s="397"/>
      <c r="CV6" s="397"/>
      <c r="CW6" s="397"/>
      <c r="CX6" s="397"/>
      <c r="CY6" s="397"/>
      <c r="CZ6" s="397"/>
      <c r="DA6" s="397"/>
      <c r="DB6" s="397" t="s">
        <v>100</v>
      </c>
      <c r="DC6" s="397"/>
      <c r="DD6" s="397"/>
      <c r="DE6" s="397"/>
      <c r="DF6" s="397"/>
      <c r="DG6" s="397"/>
      <c r="DH6" s="397"/>
      <c r="DI6" s="397"/>
      <c r="DJ6" s="397"/>
      <c r="DK6" s="397"/>
      <c r="DL6" s="397"/>
      <c r="DM6" s="268" t="s">
        <v>95</v>
      </c>
      <c r="DN6" s="78"/>
      <c r="DO6" s="79"/>
      <c r="DP6" s="79"/>
      <c r="DQ6" s="79"/>
      <c r="DS6" s="90"/>
      <c r="DT6" s="90"/>
      <c r="DU6" s="82"/>
    </row>
    <row r="7" spans="1:129" s="3" customFormat="1" ht="17.25" customHeight="1">
      <c r="A7" s="401" t="s">
        <v>1</v>
      </c>
      <c r="B7" s="402"/>
      <c r="C7" s="402"/>
      <c r="D7" s="402"/>
      <c r="E7" s="402"/>
      <c r="F7" s="402"/>
      <c r="G7" s="402"/>
      <c r="H7" s="402"/>
      <c r="I7" s="403"/>
      <c r="J7" s="404" t="s">
        <v>61</v>
      </c>
      <c r="K7" s="405"/>
      <c r="L7" s="405"/>
      <c r="M7" s="405"/>
      <c r="N7" s="405"/>
      <c r="O7" s="405"/>
      <c r="P7" s="405"/>
      <c r="Q7" s="405"/>
      <c r="R7" s="405"/>
      <c r="S7" s="405"/>
      <c r="T7" s="405"/>
      <c r="U7" s="405"/>
      <c r="V7" s="405"/>
      <c r="W7" s="405"/>
      <c r="X7" s="405"/>
      <c r="Y7" s="405"/>
      <c r="Z7" s="405"/>
      <c r="AA7" s="405"/>
      <c r="AB7" s="405"/>
      <c r="AC7" s="405"/>
      <c r="AD7" s="405"/>
      <c r="AE7" s="405"/>
      <c r="AF7" s="405"/>
      <c r="AG7" s="405"/>
      <c r="AH7" s="405"/>
      <c r="AI7" s="405"/>
      <c r="AJ7" s="405"/>
      <c r="AK7" s="405"/>
      <c r="AL7" s="405"/>
      <c r="AM7" s="405"/>
      <c r="AN7" s="405"/>
      <c r="AO7" s="405"/>
      <c r="AP7" s="405"/>
      <c r="AQ7" s="405"/>
      <c r="AR7" s="405"/>
      <c r="AS7" s="405"/>
      <c r="AT7" s="405"/>
      <c r="AU7" s="405"/>
      <c r="AV7" s="405"/>
      <c r="AW7" s="405"/>
      <c r="AX7" s="405"/>
      <c r="AY7" s="405"/>
      <c r="AZ7" s="405"/>
      <c r="BA7" s="405"/>
      <c r="BB7" s="405"/>
      <c r="BC7" s="405"/>
      <c r="BD7" s="405"/>
      <c r="BE7" s="405"/>
      <c r="BF7" s="405"/>
      <c r="BG7" s="405"/>
      <c r="BH7" s="405"/>
      <c r="BI7" s="406"/>
      <c r="BJ7" s="407">
        <f>BJ8+BJ16+BJ20+BJ21+BJ23</f>
        <v>46.724000000000004</v>
      </c>
      <c r="BK7" s="408"/>
      <c r="BL7" s="408"/>
      <c r="BM7" s="408"/>
      <c r="BN7" s="408"/>
      <c r="BO7" s="408"/>
      <c r="BP7" s="408"/>
      <c r="BQ7" s="408"/>
      <c r="BR7" s="408"/>
      <c r="BS7" s="408"/>
      <c r="BT7" s="409"/>
      <c r="BU7" s="455">
        <f>BU8+BU16+BU20+BU21+BU23</f>
        <v>53.281999999999996</v>
      </c>
      <c r="BV7" s="455"/>
      <c r="BW7" s="455"/>
      <c r="BX7" s="455"/>
      <c r="BY7" s="455"/>
      <c r="BZ7" s="455"/>
      <c r="CA7" s="455"/>
      <c r="CB7" s="455"/>
      <c r="CC7" s="455"/>
      <c r="CD7" s="455"/>
      <c r="CE7" s="455"/>
      <c r="CF7" s="396">
        <f>CF8+CF16+CF20+CF21+CF23</f>
        <v>59.75</v>
      </c>
      <c r="CG7" s="396"/>
      <c r="CH7" s="396"/>
      <c r="CI7" s="396"/>
      <c r="CJ7" s="396"/>
      <c r="CK7" s="396"/>
      <c r="CL7" s="396"/>
      <c r="CM7" s="396"/>
      <c r="CN7" s="396"/>
      <c r="CO7" s="396"/>
      <c r="CP7" s="396"/>
      <c r="CQ7" s="396">
        <f>CQ8+CQ16+CQ20+CQ21+CQ23</f>
        <v>61.875</v>
      </c>
      <c r="CR7" s="396"/>
      <c r="CS7" s="396"/>
      <c r="CT7" s="396"/>
      <c r="CU7" s="396"/>
      <c r="CV7" s="396"/>
      <c r="CW7" s="396"/>
      <c r="CX7" s="396"/>
      <c r="CY7" s="396"/>
      <c r="CZ7" s="396"/>
      <c r="DA7" s="396"/>
      <c r="DB7" s="396">
        <f>DB8+DB16+DB20+DB21+DB23</f>
        <v>67.408500000000004</v>
      </c>
      <c r="DC7" s="396"/>
      <c r="DD7" s="396"/>
      <c r="DE7" s="396"/>
      <c r="DF7" s="396"/>
      <c r="DG7" s="396"/>
      <c r="DH7" s="396"/>
      <c r="DI7" s="396"/>
      <c r="DJ7" s="396"/>
      <c r="DK7" s="396"/>
      <c r="DL7" s="396"/>
      <c r="DM7" s="269">
        <f>DM8+DM16+DM20+DM21+DM23</f>
        <v>289.03950000000003</v>
      </c>
      <c r="DN7" s="73"/>
      <c r="DO7" s="73"/>
      <c r="DP7" s="12"/>
      <c r="DU7" s="8"/>
    </row>
    <row r="8" spans="1:129" s="3" customFormat="1" ht="17.25" customHeight="1">
      <c r="A8" s="401" t="s">
        <v>2</v>
      </c>
      <c r="B8" s="402"/>
      <c r="C8" s="402"/>
      <c r="D8" s="402"/>
      <c r="E8" s="402"/>
      <c r="F8" s="402"/>
      <c r="G8" s="402"/>
      <c r="H8" s="402"/>
      <c r="I8" s="403"/>
      <c r="J8" s="457" t="s">
        <v>18</v>
      </c>
      <c r="K8" s="458"/>
      <c r="L8" s="458"/>
      <c r="M8" s="458"/>
      <c r="N8" s="458"/>
      <c r="O8" s="458"/>
      <c r="P8" s="458"/>
      <c r="Q8" s="458"/>
      <c r="R8" s="458"/>
      <c r="S8" s="458"/>
      <c r="T8" s="458"/>
      <c r="U8" s="458"/>
      <c r="V8" s="458"/>
      <c r="W8" s="458"/>
      <c r="X8" s="458"/>
      <c r="Y8" s="458"/>
      <c r="Z8" s="458"/>
      <c r="AA8" s="458"/>
      <c r="AB8" s="458"/>
      <c r="AC8" s="458"/>
      <c r="AD8" s="458"/>
      <c r="AE8" s="458"/>
      <c r="AF8" s="458"/>
      <c r="AG8" s="458"/>
      <c r="AH8" s="458"/>
      <c r="AI8" s="458"/>
      <c r="AJ8" s="458"/>
      <c r="AK8" s="458"/>
      <c r="AL8" s="458"/>
      <c r="AM8" s="458"/>
      <c r="AN8" s="458"/>
      <c r="AO8" s="458"/>
      <c r="AP8" s="458"/>
      <c r="AQ8" s="458"/>
      <c r="AR8" s="458"/>
      <c r="AS8" s="458"/>
      <c r="AT8" s="458"/>
      <c r="AU8" s="458"/>
      <c r="AV8" s="458"/>
      <c r="AW8" s="458"/>
      <c r="AX8" s="458"/>
      <c r="AY8" s="458"/>
      <c r="AZ8" s="458"/>
      <c r="BA8" s="458"/>
      <c r="BB8" s="458"/>
      <c r="BC8" s="458"/>
      <c r="BD8" s="458"/>
      <c r="BE8" s="458"/>
      <c r="BF8" s="458"/>
      <c r="BG8" s="458"/>
      <c r="BH8" s="458"/>
      <c r="BI8" s="459"/>
      <c r="BJ8" s="398">
        <f>BJ9+BJ10+BJ11+BJ15</f>
        <v>25.934000000000001</v>
      </c>
      <c r="BK8" s="399"/>
      <c r="BL8" s="399"/>
      <c r="BM8" s="399"/>
      <c r="BN8" s="399"/>
      <c r="BO8" s="399"/>
      <c r="BP8" s="399"/>
      <c r="BQ8" s="399"/>
      <c r="BR8" s="399"/>
      <c r="BS8" s="399"/>
      <c r="BT8" s="400"/>
      <c r="BU8" s="398">
        <f>BU9+BU10+BU11+BU15</f>
        <v>27.997</v>
      </c>
      <c r="BV8" s="399"/>
      <c r="BW8" s="399"/>
      <c r="BX8" s="399"/>
      <c r="BY8" s="399"/>
      <c r="BZ8" s="399"/>
      <c r="CA8" s="399"/>
      <c r="CB8" s="399"/>
      <c r="CC8" s="399"/>
      <c r="CD8" s="399"/>
      <c r="CE8" s="400"/>
      <c r="CF8" s="398">
        <f>CF9+CF10+CF11+CF15</f>
        <v>30.507999999999999</v>
      </c>
      <c r="CG8" s="399"/>
      <c r="CH8" s="399"/>
      <c r="CI8" s="399"/>
      <c r="CJ8" s="399"/>
      <c r="CK8" s="399"/>
      <c r="CL8" s="399"/>
      <c r="CM8" s="399"/>
      <c r="CN8" s="399"/>
      <c r="CO8" s="399"/>
      <c r="CP8" s="400"/>
      <c r="CQ8" s="398">
        <f>CQ9+CQ10+CQ11+CQ15</f>
        <v>30.019000000000005</v>
      </c>
      <c r="CR8" s="399"/>
      <c r="CS8" s="399"/>
      <c r="CT8" s="399"/>
      <c r="CU8" s="399"/>
      <c r="CV8" s="399"/>
      <c r="CW8" s="399"/>
      <c r="CX8" s="399"/>
      <c r="CY8" s="399"/>
      <c r="CZ8" s="399"/>
      <c r="DA8" s="400"/>
      <c r="DB8" s="398">
        <f>DB9+DB10+DB11+DB15</f>
        <v>32.689500000000002</v>
      </c>
      <c r="DC8" s="399"/>
      <c r="DD8" s="399"/>
      <c r="DE8" s="399"/>
      <c r="DF8" s="399"/>
      <c r="DG8" s="399"/>
      <c r="DH8" s="399"/>
      <c r="DI8" s="399"/>
      <c r="DJ8" s="399"/>
      <c r="DK8" s="399"/>
      <c r="DL8" s="400"/>
      <c r="DM8" s="270">
        <f>DM9+DM10+DM11+DM15</f>
        <v>147.14750000000001</v>
      </c>
      <c r="DN8" s="74"/>
      <c r="DO8" s="74"/>
      <c r="DP8" s="47"/>
      <c r="DT8" s="84"/>
    </row>
    <row r="9" spans="1:129" s="3" customFormat="1" ht="12.75" customHeight="1">
      <c r="A9" s="383" t="s">
        <v>7</v>
      </c>
      <c r="B9" s="384"/>
      <c r="C9" s="384"/>
      <c r="D9" s="384"/>
      <c r="E9" s="384"/>
      <c r="F9" s="384"/>
      <c r="G9" s="384"/>
      <c r="H9" s="384"/>
      <c r="I9" s="385"/>
      <c r="J9" s="392" t="s">
        <v>68</v>
      </c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  <c r="AB9" s="393"/>
      <c r="AC9" s="393"/>
      <c r="AD9" s="393"/>
      <c r="AE9" s="393"/>
      <c r="AF9" s="393"/>
      <c r="AG9" s="393"/>
      <c r="AH9" s="393"/>
      <c r="AI9" s="393"/>
      <c r="AJ9" s="393"/>
      <c r="AK9" s="393"/>
      <c r="AL9" s="393"/>
      <c r="AM9" s="393"/>
      <c r="AN9" s="393"/>
      <c r="AO9" s="393"/>
      <c r="AP9" s="393"/>
      <c r="AQ9" s="393"/>
      <c r="AR9" s="393"/>
      <c r="AS9" s="393"/>
      <c r="AT9" s="393"/>
      <c r="AU9" s="393"/>
      <c r="AV9" s="393"/>
      <c r="AW9" s="393"/>
      <c r="AX9" s="393"/>
      <c r="AY9" s="393"/>
      <c r="AZ9" s="393"/>
      <c r="BA9" s="393"/>
      <c r="BB9" s="393"/>
      <c r="BC9" s="393"/>
      <c r="BD9" s="393"/>
      <c r="BE9" s="393"/>
      <c r="BF9" s="393"/>
      <c r="BG9" s="393"/>
      <c r="BH9" s="393"/>
      <c r="BI9" s="394"/>
      <c r="BJ9" s="389">
        <f>'2023'!E10</f>
        <v>25.934000000000001</v>
      </c>
      <c r="BK9" s="390"/>
      <c r="BL9" s="390"/>
      <c r="BM9" s="390"/>
      <c r="BN9" s="390"/>
      <c r="BO9" s="390"/>
      <c r="BP9" s="390"/>
      <c r="BQ9" s="390"/>
      <c r="BR9" s="390"/>
      <c r="BS9" s="390"/>
      <c r="BT9" s="391"/>
      <c r="BU9" s="389">
        <f>'2024 '!E10</f>
        <v>27.997</v>
      </c>
      <c r="BV9" s="390"/>
      <c r="BW9" s="390"/>
      <c r="BX9" s="390"/>
      <c r="BY9" s="390"/>
      <c r="BZ9" s="390"/>
      <c r="CA9" s="390"/>
      <c r="CB9" s="390"/>
      <c r="CC9" s="390"/>
      <c r="CD9" s="390"/>
      <c r="CE9" s="391"/>
      <c r="CF9" s="389">
        <f>'2025'!E10</f>
        <v>27.75</v>
      </c>
      <c r="CG9" s="390"/>
      <c r="CH9" s="390"/>
      <c r="CI9" s="390"/>
      <c r="CJ9" s="390"/>
      <c r="CK9" s="390"/>
      <c r="CL9" s="390"/>
      <c r="CM9" s="390"/>
      <c r="CN9" s="390"/>
      <c r="CO9" s="390"/>
      <c r="CP9" s="391"/>
      <c r="CQ9" s="389">
        <f>'2026'!E10</f>
        <v>30.019000000000005</v>
      </c>
      <c r="CR9" s="390"/>
      <c r="CS9" s="390"/>
      <c r="CT9" s="390"/>
      <c r="CU9" s="390"/>
      <c r="CV9" s="390"/>
      <c r="CW9" s="390"/>
      <c r="CX9" s="390"/>
      <c r="CY9" s="390"/>
      <c r="CZ9" s="390"/>
      <c r="DA9" s="391"/>
      <c r="DB9" s="389">
        <f>'2027'!E10</f>
        <v>32.689500000000002</v>
      </c>
      <c r="DC9" s="390"/>
      <c r="DD9" s="390"/>
      <c r="DE9" s="390"/>
      <c r="DF9" s="390"/>
      <c r="DG9" s="390"/>
      <c r="DH9" s="390"/>
      <c r="DI9" s="390"/>
      <c r="DJ9" s="390"/>
      <c r="DK9" s="390"/>
      <c r="DL9" s="391"/>
      <c r="DM9" s="16">
        <f t="shared" ref="DM9:DM15" si="0">BJ9+BU9+CF9+CQ9+DB9</f>
        <v>144.3895</v>
      </c>
      <c r="DN9" s="75"/>
      <c r="DO9" s="75"/>
      <c r="DP9" s="12"/>
      <c r="DQ9" s="19"/>
    </row>
    <row r="10" spans="1:129" s="3" customFormat="1" ht="12.75" customHeight="1">
      <c r="A10" s="383" t="s">
        <v>19</v>
      </c>
      <c r="B10" s="384"/>
      <c r="C10" s="384"/>
      <c r="D10" s="384"/>
      <c r="E10" s="384"/>
      <c r="F10" s="384"/>
      <c r="G10" s="384"/>
      <c r="H10" s="384"/>
      <c r="I10" s="385"/>
      <c r="J10" s="392" t="s">
        <v>20</v>
      </c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  <c r="AB10" s="393"/>
      <c r="AC10" s="393"/>
      <c r="AD10" s="393"/>
      <c r="AE10" s="393"/>
      <c r="AF10" s="393"/>
      <c r="AG10" s="393"/>
      <c r="AH10" s="393"/>
      <c r="AI10" s="393"/>
      <c r="AJ10" s="393"/>
      <c r="AK10" s="393"/>
      <c r="AL10" s="393"/>
      <c r="AM10" s="393"/>
      <c r="AN10" s="393"/>
      <c r="AO10" s="393"/>
      <c r="AP10" s="393"/>
      <c r="AQ10" s="393"/>
      <c r="AR10" s="393"/>
      <c r="AS10" s="393"/>
      <c r="AT10" s="393"/>
      <c r="AU10" s="393"/>
      <c r="AV10" s="393"/>
      <c r="AW10" s="393"/>
      <c r="AX10" s="393"/>
      <c r="AY10" s="393"/>
      <c r="AZ10" s="393"/>
      <c r="BA10" s="393"/>
      <c r="BB10" s="393"/>
      <c r="BC10" s="393"/>
      <c r="BD10" s="393"/>
      <c r="BE10" s="393"/>
      <c r="BF10" s="393"/>
      <c r="BG10" s="393"/>
      <c r="BH10" s="393"/>
      <c r="BI10" s="394"/>
      <c r="BJ10" s="389"/>
      <c r="BK10" s="390"/>
      <c r="BL10" s="390"/>
      <c r="BM10" s="390"/>
      <c r="BN10" s="390"/>
      <c r="BO10" s="390"/>
      <c r="BP10" s="390"/>
      <c r="BQ10" s="390"/>
      <c r="BR10" s="390"/>
      <c r="BS10" s="390"/>
      <c r="BT10" s="391"/>
      <c r="BU10" s="395"/>
      <c r="BV10" s="395"/>
      <c r="BW10" s="395"/>
      <c r="BX10" s="395"/>
      <c r="BY10" s="395"/>
      <c r="BZ10" s="395"/>
      <c r="CA10" s="395"/>
      <c r="CB10" s="395"/>
      <c r="CC10" s="395"/>
      <c r="CD10" s="395"/>
      <c r="CE10" s="395"/>
      <c r="CF10" s="395">
        <f>'2025'!H10</f>
        <v>2.758</v>
      </c>
      <c r="CG10" s="395"/>
      <c r="CH10" s="395"/>
      <c r="CI10" s="395"/>
      <c r="CJ10" s="395"/>
      <c r="CK10" s="395"/>
      <c r="CL10" s="395"/>
      <c r="CM10" s="395"/>
      <c r="CN10" s="395"/>
      <c r="CO10" s="395"/>
      <c r="CP10" s="395"/>
      <c r="CQ10" s="395"/>
      <c r="CR10" s="395"/>
      <c r="CS10" s="395"/>
      <c r="CT10" s="395"/>
      <c r="CU10" s="395"/>
      <c r="CV10" s="395"/>
      <c r="CW10" s="395"/>
      <c r="CX10" s="395"/>
      <c r="CY10" s="395"/>
      <c r="CZ10" s="395"/>
      <c r="DA10" s="395"/>
      <c r="DB10" s="395"/>
      <c r="DC10" s="395"/>
      <c r="DD10" s="395"/>
      <c r="DE10" s="395"/>
      <c r="DF10" s="395"/>
      <c r="DG10" s="395"/>
      <c r="DH10" s="395"/>
      <c r="DI10" s="395"/>
      <c r="DJ10" s="395"/>
      <c r="DK10" s="395"/>
      <c r="DL10" s="395"/>
      <c r="DM10" s="16">
        <f t="shared" si="0"/>
        <v>2.758</v>
      </c>
      <c r="DN10" s="75"/>
      <c r="DO10" s="75"/>
      <c r="DP10" s="12"/>
      <c r="DT10" s="83"/>
    </row>
    <row r="11" spans="1:129" s="3" customFormat="1" ht="27" customHeight="1">
      <c r="A11" s="383" t="s">
        <v>21</v>
      </c>
      <c r="B11" s="384"/>
      <c r="C11" s="384"/>
      <c r="D11" s="384"/>
      <c r="E11" s="384"/>
      <c r="F11" s="384"/>
      <c r="G11" s="384"/>
      <c r="H11" s="384"/>
      <c r="I11" s="385"/>
      <c r="J11" s="460" t="s">
        <v>65</v>
      </c>
      <c r="K11" s="461"/>
      <c r="L11" s="461"/>
      <c r="M11" s="461"/>
      <c r="N11" s="461"/>
      <c r="O11" s="461"/>
      <c r="P11" s="461"/>
      <c r="Q11" s="461"/>
      <c r="R11" s="461"/>
      <c r="S11" s="461"/>
      <c r="T11" s="461"/>
      <c r="U11" s="461"/>
      <c r="V11" s="461"/>
      <c r="W11" s="461"/>
      <c r="X11" s="461"/>
      <c r="Y11" s="461"/>
      <c r="Z11" s="461"/>
      <c r="AA11" s="461"/>
      <c r="AB11" s="461"/>
      <c r="AC11" s="461"/>
      <c r="AD11" s="461"/>
      <c r="AE11" s="461"/>
      <c r="AF11" s="461"/>
      <c r="AG11" s="461"/>
      <c r="AH11" s="461"/>
      <c r="AI11" s="461"/>
      <c r="AJ11" s="461"/>
      <c r="AK11" s="461"/>
      <c r="AL11" s="461"/>
      <c r="AM11" s="461"/>
      <c r="AN11" s="461"/>
      <c r="AO11" s="461"/>
      <c r="AP11" s="461"/>
      <c r="AQ11" s="461"/>
      <c r="AR11" s="461"/>
      <c r="AS11" s="461"/>
      <c r="AT11" s="461"/>
      <c r="AU11" s="461"/>
      <c r="AV11" s="461"/>
      <c r="AW11" s="461"/>
      <c r="AX11" s="461"/>
      <c r="AY11" s="461"/>
      <c r="AZ11" s="461"/>
      <c r="BA11" s="461"/>
      <c r="BB11" s="461"/>
      <c r="BC11" s="461"/>
      <c r="BD11" s="461"/>
      <c r="BE11" s="461"/>
      <c r="BF11" s="461"/>
      <c r="BG11" s="461"/>
      <c r="BH11" s="461"/>
      <c r="BI11" s="462"/>
      <c r="BJ11" s="389"/>
      <c r="BK11" s="390"/>
      <c r="BL11" s="390"/>
      <c r="BM11" s="390"/>
      <c r="BN11" s="390"/>
      <c r="BO11" s="390"/>
      <c r="BP11" s="390"/>
      <c r="BQ11" s="390"/>
      <c r="BR11" s="390"/>
      <c r="BS11" s="390"/>
      <c r="BT11" s="391"/>
      <c r="BU11" s="395"/>
      <c r="BV11" s="395"/>
      <c r="BW11" s="395"/>
      <c r="BX11" s="395"/>
      <c r="BY11" s="395"/>
      <c r="BZ11" s="395"/>
      <c r="CA11" s="395"/>
      <c r="CB11" s="395"/>
      <c r="CC11" s="395"/>
      <c r="CD11" s="395"/>
      <c r="CE11" s="395"/>
      <c r="CF11" s="395"/>
      <c r="CG11" s="395"/>
      <c r="CH11" s="395"/>
      <c r="CI11" s="395"/>
      <c r="CJ11" s="395"/>
      <c r="CK11" s="395"/>
      <c r="CL11" s="395"/>
      <c r="CM11" s="395"/>
      <c r="CN11" s="395"/>
      <c r="CO11" s="395"/>
      <c r="CP11" s="395"/>
      <c r="CQ11" s="395"/>
      <c r="CR11" s="395"/>
      <c r="CS11" s="395"/>
      <c r="CT11" s="395"/>
      <c r="CU11" s="395"/>
      <c r="CV11" s="395"/>
      <c r="CW11" s="395"/>
      <c r="CX11" s="395"/>
      <c r="CY11" s="395"/>
      <c r="CZ11" s="395"/>
      <c r="DA11" s="395"/>
      <c r="DB11" s="395"/>
      <c r="DC11" s="395"/>
      <c r="DD11" s="395"/>
      <c r="DE11" s="395"/>
      <c r="DF11" s="395"/>
      <c r="DG11" s="395"/>
      <c r="DH11" s="395"/>
      <c r="DI11" s="395"/>
      <c r="DJ11" s="395"/>
      <c r="DK11" s="395"/>
      <c r="DL11" s="395"/>
      <c r="DM11" s="16">
        <f t="shared" si="0"/>
        <v>0</v>
      </c>
      <c r="DN11" s="75"/>
      <c r="DO11" s="75"/>
      <c r="DP11" s="12"/>
    </row>
    <row r="12" spans="1:129" s="3" customFormat="1">
      <c r="A12" s="383" t="s">
        <v>22</v>
      </c>
      <c r="B12" s="384"/>
      <c r="C12" s="384"/>
      <c r="D12" s="384"/>
      <c r="E12" s="384"/>
      <c r="F12" s="384"/>
      <c r="G12" s="384"/>
      <c r="H12" s="384"/>
      <c r="I12" s="385"/>
      <c r="J12" s="392" t="s">
        <v>23</v>
      </c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393"/>
      <c r="AC12" s="393"/>
      <c r="AD12" s="393"/>
      <c r="AE12" s="393"/>
      <c r="AF12" s="393"/>
      <c r="AG12" s="393"/>
      <c r="AH12" s="393"/>
      <c r="AI12" s="393"/>
      <c r="AJ12" s="393"/>
      <c r="AK12" s="393"/>
      <c r="AL12" s="393"/>
      <c r="AM12" s="393"/>
      <c r="AN12" s="393"/>
      <c r="AO12" s="393"/>
      <c r="AP12" s="393"/>
      <c r="AQ12" s="393"/>
      <c r="AR12" s="393"/>
      <c r="AS12" s="393"/>
      <c r="AT12" s="393"/>
      <c r="AU12" s="393"/>
      <c r="AV12" s="393"/>
      <c r="AW12" s="393"/>
      <c r="AX12" s="393"/>
      <c r="AY12" s="393"/>
      <c r="AZ12" s="393"/>
      <c r="BA12" s="393"/>
      <c r="BB12" s="393"/>
      <c r="BC12" s="393"/>
      <c r="BD12" s="393"/>
      <c r="BE12" s="393"/>
      <c r="BF12" s="393"/>
      <c r="BG12" s="393"/>
      <c r="BH12" s="393"/>
      <c r="BI12" s="394"/>
      <c r="BJ12" s="389"/>
      <c r="BK12" s="390"/>
      <c r="BL12" s="390"/>
      <c r="BM12" s="390"/>
      <c r="BN12" s="390"/>
      <c r="BO12" s="390"/>
      <c r="BP12" s="390"/>
      <c r="BQ12" s="390"/>
      <c r="BR12" s="390"/>
      <c r="BS12" s="390"/>
      <c r="BT12" s="391"/>
      <c r="BU12" s="395"/>
      <c r="BV12" s="395"/>
      <c r="BW12" s="395"/>
      <c r="BX12" s="395"/>
      <c r="BY12" s="395"/>
      <c r="BZ12" s="395"/>
      <c r="CA12" s="395"/>
      <c r="CB12" s="395"/>
      <c r="CC12" s="395"/>
      <c r="CD12" s="395"/>
      <c r="CE12" s="395"/>
      <c r="CF12" s="395"/>
      <c r="CG12" s="395"/>
      <c r="CH12" s="395"/>
      <c r="CI12" s="395"/>
      <c r="CJ12" s="395"/>
      <c r="CK12" s="395"/>
      <c r="CL12" s="395"/>
      <c r="CM12" s="395"/>
      <c r="CN12" s="395"/>
      <c r="CO12" s="395"/>
      <c r="CP12" s="395"/>
      <c r="CQ12" s="395"/>
      <c r="CR12" s="395"/>
      <c r="CS12" s="395"/>
      <c r="CT12" s="395"/>
      <c r="CU12" s="395"/>
      <c r="CV12" s="395"/>
      <c r="CW12" s="395"/>
      <c r="CX12" s="395"/>
      <c r="CY12" s="395"/>
      <c r="CZ12" s="395"/>
      <c r="DA12" s="395"/>
      <c r="DB12" s="395"/>
      <c r="DC12" s="395"/>
      <c r="DD12" s="395"/>
      <c r="DE12" s="395"/>
      <c r="DF12" s="395"/>
      <c r="DG12" s="395"/>
      <c r="DH12" s="395"/>
      <c r="DI12" s="395"/>
      <c r="DJ12" s="395"/>
      <c r="DK12" s="395"/>
      <c r="DL12" s="395"/>
      <c r="DM12" s="16">
        <f t="shared" si="0"/>
        <v>0</v>
      </c>
      <c r="DN12" s="75"/>
      <c r="DO12" s="75"/>
    </row>
    <row r="13" spans="1:129" s="3" customFormat="1" ht="12.75" customHeight="1">
      <c r="A13" s="383" t="s">
        <v>24</v>
      </c>
      <c r="B13" s="384"/>
      <c r="C13" s="384"/>
      <c r="D13" s="384"/>
      <c r="E13" s="384"/>
      <c r="F13" s="384"/>
      <c r="G13" s="384"/>
      <c r="H13" s="384"/>
      <c r="I13" s="385"/>
      <c r="J13" s="386" t="s">
        <v>66</v>
      </c>
      <c r="K13" s="387"/>
      <c r="L13" s="387"/>
      <c r="M13" s="387"/>
      <c r="N13" s="387"/>
      <c r="O13" s="387"/>
      <c r="P13" s="387"/>
      <c r="Q13" s="387"/>
      <c r="R13" s="387"/>
      <c r="S13" s="387"/>
      <c r="T13" s="387"/>
      <c r="U13" s="387"/>
      <c r="V13" s="387"/>
      <c r="W13" s="387"/>
      <c r="X13" s="387"/>
      <c r="Y13" s="387"/>
      <c r="Z13" s="387"/>
      <c r="AA13" s="387"/>
      <c r="AB13" s="387"/>
      <c r="AC13" s="387"/>
      <c r="AD13" s="387"/>
      <c r="AE13" s="387"/>
      <c r="AF13" s="387"/>
      <c r="AG13" s="387"/>
      <c r="AH13" s="387"/>
      <c r="AI13" s="387"/>
      <c r="AJ13" s="387"/>
      <c r="AK13" s="387"/>
      <c r="AL13" s="387"/>
      <c r="AM13" s="387"/>
      <c r="AN13" s="387"/>
      <c r="AO13" s="387"/>
      <c r="AP13" s="387"/>
      <c r="AQ13" s="387"/>
      <c r="AR13" s="387"/>
      <c r="AS13" s="387"/>
      <c r="AT13" s="387"/>
      <c r="AU13" s="387"/>
      <c r="AV13" s="387"/>
      <c r="AW13" s="387"/>
      <c r="AX13" s="387"/>
      <c r="AY13" s="387"/>
      <c r="AZ13" s="387"/>
      <c r="BA13" s="387"/>
      <c r="BB13" s="387"/>
      <c r="BC13" s="387"/>
      <c r="BD13" s="387"/>
      <c r="BE13" s="387"/>
      <c r="BF13" s="387"/>
      <c r="BG13" s="387"/>
      <c r="BH13" s="387"/>
      <c r="BI13" s="388"/>
      <c r="BJ13" s="389"/>
      <c r="BK13" s="390"/>
      <c r="BL13" s="390"/>
      <c r="BM13" s="390"/>
      <c r="BN13" s="390"/>
      <c r="BO13" s="390"/>
      <c r="BP13" s="390"/>
      <c r="BQ13" s="390"/>
      <c r="BR13" s="390"/>
      <c r="BS13" s="390"/>
      <c r="BT13" s="391"/>
      <c r="BU13" s="395"/>
      <c r="BV13" s="395"/>
      <c r="BW13" s="395"/>
      <c r="BX13" s="395"/>
      <c r="BY13" s="395"/>
      <c r="BZ13" s="395"/>
      <c r="CA13" s="395"/>
      <c r="CB13" s="395"/>
      <c r="CC13" s="395"/>
      <c r="CD13" s="395"/>
      <c r="CE13" s="395"/>
      <c r="CF13" s="395"/>
      <c r="CG13" s="395"/>
      <c r="CH13" s="395"/>
      <c r="CI13" s="395"/>
      <c r="CJ13" s="395"/>
      <c r="CK13" s="395"/>
      <c r="CL13" s="395"/>
      <c r="CM13" s="395"/>
      <c r="CN13" s="395"/>
      <c r="CO13" s="395"/>
      <c r="CP13" s="395"/>
      <c r="CQ13" s="395"/>
      <c r="CR13" s="395"/>
      <c r="CS13" s="395"/>
      <c r="CT13" s="395"/>
      <c r="CU13" s="395"/>
      <c r="CV13" s="395"/>
      <c r="CW13" s="395"/>
      <c r="CX13" s="395"/>
      <c r="CY13" s="395"/>
      <c r="CZ13" s="395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">
        <f t="shared" si="0"/>
        <v>0</v>
      </c>
      <c r="DN13" s="75"/>
      <c r="DO13" s="75"/>
    </row>
    <row r="14" spans="1:129" s="3" customFormat="1" ht="12.75" customHeight="1">
      <c r="A14" s="383"/>
      <c r="B14" s="384"/>
      <c r="C14" s="384"/>
      <c r="D14" s="384"/>
      <c r="E14" s="384"/>
      <c r="F14" s="384"/>
      <c r="G14" s="384"/>
      <c r="H14" s="384"/>
      <c r="I14" s="385"/>
      <c r="J14" s="463" t="s">
        <v>67</v>
      </c>
      <c r="K14" s="464"/>
      <c r="L14" s="464"/>
      <c r="M14" s="464"/>
      <c r="N14" s="464"/>
      <c r="O14" s="464"/>
      <c r="P14" s="464"/>
      <c r="Q14" s="464"/>
      <c r="R14" s="464"/>
      <c r="S14" s="464"/>
      <c r="T14" s="464"/>
      <c r="U14" s="464"/>
      <c r="V14" s="464"/>
      <c r="W14" s="464"/>
      <c r="X14" s="464"/>
      <c r="Y14" s="464"/>
      <c r="Z14" s="464"/>
      <c r="AA14" s="464"/>
      <c r="AB14" s="464"/>
      <c r="AC14" s="464"/>
      <c r="AD14" s="464"/>
      <c r="AE14" s="464"/>
      <c r="AF14" s="464"/>
      <c r="AG14" s="464"/>
      <c r="AH14" s="464"/>
      <c r="AI14" s="464"/>
      <c r="AJ14" s="464"/>
      <c r="AK14" s="464"/>
      <c r="AL14" s="464"/>
      <c r="AM14" s="464"/>
      <c r="AN14" s="464"/>
      <c r="AO14" s="464"/>
      <c r="AP14" s="464"/>
      <c r="AQ14" s="464"/>
      <c r="AR14" s="464"/>
      <c r="AS14" s="464"/>
      <c r="AT14" s="464"/>
      <c r="AU14" s="464"/>
      <c r="AV14" s="464"/>
      <c r="AW14" s="464"/>
      <c r="AX14" s="464"/>
      <c r="AY14" s="464"/>
      <c r="AZ14" s="464"/>
      <c r="BA14" s="464"/>
      <c r="BB14" s="464"/>
      <c r="BC14" s="464"/>
      <c r="BD14" s="464"/>
      <c r="BE14" s="464"/>
      <c r="BF14" s="464"/>
      <c r="BG14" s="464"/>
      <c r="BH14" s="464"/>
      <c r="BI14" s="465"/>
      <c r="BJ14" s="389"/>
      <c r="BK14" s="390"/>
      <c r="BL14" s="390"/>
      <c r="BM14" s="390"/>
      <c r="BN14" s="390"/>
      <c r="BO14" s="390"/>
      <c r="BP14" s="390"/>
      <c r="BQ14" s="390"/>
      <c r="BR14" s="390"/>
      <c r="BS14" s="390"/>
      <c r="BT14" s="391"/>
      <c r="BU14" s="395"/>
      <c r="BV14" s="395"/>
      <c r="BW14" s="395"/>
      <c r="BX14" s="395"/>
      <c r="BY14" s="395"/>
      <c r="BZ14" s="395"/>
      <c r="CA14" s="395"/>
      <c r="CB14" s="395"/>
      <c r="CC14" s="395"/>
      <c r="CD14" s="395"/>
      <c r="CE14" s="395"/>
      <c r="CF14" s="395"/>
      <c r="CG14" s="395"/>
      <c r="CH14" s="395"/>
      <c r="CI14" s="395"/>
      <c r="CJ14" s="395"/>
      <c r="CK14" s="395"/>
      <c r="CL14" s="395"/>
      <c r="CM14" s="395"/>
      <c r="CN14" s="395"/>
      <c r="CO14" s="395"/>
      <c r="CP14" s="395"/>
      <c r="CQ14" s="395"/>
      <c r="CR14" s="395"/>
      <c r="CS14" s="395"/>
      <c r="CT14" s="395"/>
      <c r="CU14" s="395"/>
      <c r="CV14" s="395"/>
      <c r="CW14" s="395"/>
      <c r="CX14" s="395"/>
      <c r="CY14" s="395"/>
      <c r="CZ14" s="395"/>
      <c r="DA14" s="395"/>
      <c r="DB14" s="395"/>
      <c r="DC14" s="395"/>
      <c r="DD14" s="395"/>
      <c r="DE14" s="395"/>
      <c r="DF14" s="395"/>
      <c r="DG14" s="395"/>
      <c r="DH14" s="395"/>
      <c r="DI14" s="395"/>
      <c r="DJ14" s="395"/>
      <c r="DK14" s="395"/>
      <c r="DL14" s="395"/>
      <c r="DM14" s="16">
        <f t="shared" si="0"/>
        <v>0</v>
      </c>
      <c r="DN14" s="75"/>
      <c r="DO14" s="75"/>
    </row>
    <row r="15" spans="1:129" s="3" customFormat="1">
      <c r="A15" s="383" t="s">
        <v>25</v>
      </c>
      <c r="B15" s="384"/>
      <c r="C15" s="384"/>
      <c r="D15" s="384"/>
      <c r="E15" s="384"/>
      <c r="F15" s="384"/>
      <c r="G15" s="384"/>
      <c r="H15" s="384"/>
      <c r="I15" s="385"/>
      <c r="J15" s="392" t="s">
        <v>58</v>
      </c>
      <c r="K15" s="393"/>
      <c r="L15" s="393"/>
      <c r="M15" s="393"/>
      <c r="N15" s="393"/>
      <c r="O15" s="393"/>
      <c r="P15" s="393"/>
      <c r="Q15" s="393"/>
      <c r="R15" s="393"/>
      <c r="S15" s="393"/>
      <c r="T15" s="393"/>
      <c r="U15" s="393"/>
      <c r="V15" s="393"/>
      <c r="W15" s="393"/>
      <c r="X15" s="393"/>
      <c r="Y15" s="393"/>
      <c r="Z15" s="393"/>
      <c r="AA15" s="393"/>
      <c r="AB15" s="393"/>
      <c r="AC15" s="393"/>
      <c r="AD15" s="393"/>
      <c r="AE15" s="393"/>
      <c r="AF15" s="393"/>
      <c r="AG15" s="393"/>
      <c r="AH15" s="393"/>
      <c r="AI15" s="393"/>
      <c r="AJ15" s="393"/>
      <c r="AK15" s="393"/>
      <c r="AL15" s="393"/>
      <c r="AM15" s="393"/>
      <c r="AN15" s="393"/>
      <c r="AO15" s="393"/>
      <c r="AP15" s="393"/>
      <c r="AQ15" s="393"/>
      <c r="AR15" s="393"/>
      <c r="AS15" s="393"/>
      <c r="AT15" s="393"/>
      <c r="AU15" s="393"/>
      <c r="AV15" s="393"/>
      <c r="AW15" s="393"/>
      <c r="AX15" s="393"/>
      <c r="AY15" s="393"/>
      <c r="AZ15" s="393"/>
      <c r="BA15" s="393"/>
      <c r="BB15" s="393"/>
      <c r="BC15" s="393"/>
      <c r="BD15" s="393"/>
      <c r="BE15" s="393"/>
      <c r="BF15" s="393"/>
      <c r="BG15" s="393"/>
      <c r="BH15" s="393"/>
      <c r="BI15" s="394"/>
      <c r="BJ15" s="389"/>
      <c r="BK15" s="390"/>
      <c r="BL15" s="390"/>
      <c r="BM15" s="390"/>
      <c r="BN15" s="390"/>
      <c r="BO15" s="390"/>
      <c r="BP15" s="390"/>
      <c r="BQ15" s="390"/>
      <c r="BR15" s="390"/>
      <c r="BS15" s="390"/>
      <c r="BT15" s="391"/>
      <c r="BU15" s="395"/>
      <c r="BV15" s="395"/>
      <c r="BW15" s="395"/>
      <c r="BX15" s="395"/>
      <c r="BY15" s="395"/>
      <c r="BZ15" s="395"/>
      <c r="CA15" s="395"/>
      <c r="CB15" s="395"/>
      <c r="CC15" s="395"/>
      <c r="CD15" s="395"/>
      <c r="CE15" s="395"/>
      <c r="CF15" s="395"/>
      <c r="CG15" s="395"/>
      <c r="CH15" s="395"/>
      <c r="CI15" s="395"/>
      <c r="CJ15" s="395"/>
      <c r="CK15" s="395"/>
      <c r="CL15" s="395"/>
      <c r="CM15" s="395"/>
      <c r="CN15" s="395"/>
      <c r="CO15" s="395"/>
      <c r="CP15" s="395"/>
      <c r="CQ15" s="395"/>
      <c r="CR15" s="395"/>
      <c r="CS15" s="395"/>
      <c r="CT15" s="395"/>
      <c r="CU15" s="395"/>
      <c r="CV15" s="395"/>
      <c r="CW15" s="395"/>
      <c r="CX15" s="395"/>
      <c r="CY15" s="395"/>
      <c r="CZ15" s="395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">
        <f t="shared" si="0"/>
        <v>0</v>
      </c>
      <c r="DN15" s="75"/>
      <c r="DO15" s="75"/>
      <c r="DP15" s="8"/>
    </row>
    <row r="16" spans="1:129" s="3" customFormat="1">
      <c r="A16" s="467" t="s">
        <v>3</v>
      </c>
      <c r="B16" s="468"/>
      <c r="C16" s="468"/>
      <c r="D16" s="468"/>
      <c r="E16" s="468"/>
      <c r="F16" s="468"/>
      <c r="G16" s="468"/>
      <c r="H16" s="468"/>
      <c r="I16" s="469"/>
      <c r="J16" s="470" t="s">
        <v>26</v>
      </c>
      <c r="K16" s="471"/>
      <c r="L16" s="471"/>
      <c r="M16" s="471"/>
      <c r="N16" s="471"/>
      <c r="O16" s="471"/>
      <c r="P16" s="471"/>
      <c r="Q16" s="471"/>
      <c r="R16" s="471"/>
      <c r="S16" s="471"/>
      <c r="T16" s="471"/>
      <c r="U16" s="471"/>
      <c r="V16" s="471"/>
      <c r="W16" s="471"/>
      <c r="X16" s="471"/>
      <c r="Y16" s="471"/>
      <c r="Z16" s="471"/>
      <c r="AA16" s="471"/>
      <c r="AB16" s="471"/>
      <c r="AC16" s="471"/>
      <c r="AD16" s="471"/>
      <c r="AE16" s="471"/>
      <c r="AF16" s="471"/>
      <c r="AG16" s="471"/>
      <c r="AH16" s="471"/>
      <c r="AI16" s="471"/>
      <c r="AJ16" s="471"/>
      <c r="AK16" s="471"/>
      <c r="AL16" s="471"/>
      <c r="AM16" s="471"/>
      <c r="AN16" s="471"/>
      <c r="AO16" s="471"/>
      <c r="AP16" s="471"/>
      <c r="AQ16" s="471"/>
      <c r="AR16" s="471"/>
      <c r="AS16" s="471"/>
      <c r="AT16" s="471"/>
      <c r="AU16" s="471"/>
      <c r="AV16" s="471"/>
      <c r="AW16" s="471"/>
      <c r="AX16" s="471"/>
      <c r="AY16" s="471"/>
      <c r="AZ16" s="471"/>
      <c r="BA16" s="471"/>
      <c r="BB16" s="471"/>
      <c r="BC16" s="471"/>
      <c r="BD16" s="471"/>
      <c r="BE16" s="471"/>
      <c r="BF16" s="471"/>
      <c r="BG16" s="471"/>
      <c r="BH16" s="471"/>
      <c r="BI16" s="472"/>
      <c r="BJ16" s="473">
        <f>BJ17+BJ18+BJ19</f>
        <v>13.004000000000001</v>
      </c>
      <c r="BK16" s="474"/>
      <c r="BL16" s="474"/>
      <c r="BM16" s="474"/>
      <c r="BN16" s="474"/>
      <c r="BO16" s="474"/>
      <c r="BP16" s="474"/>
      <c r="BQ16" s="474"/>
      <c r="BR16" s="474"/>
      <c r="BS16" s="474"/>
      <c r="BT16" s="475"/>
      <c r="BU16" s="456">
        <f>BU17+BU18+BU19</f>
        <v>16.405000000000001</v>
      </c>
      <c r="BV16" s="456"/>
      <c r="BW16" s="456"/>
      <c r="BX16" s="456"/>
      <c r="BY16" s="456"/>
      <c r="BZ16" s="456"/>
      <c r="CA16" s="456"/>
      <c r="CB16" s="456"/>
      <c r="CC16" s="456"/>
      <c r="CD16" s="456"/>
      <c r="CE16" s="456"/>
      <c r="CF16" s="456">
        <f>CF17+CF18+CF19</f>
        <v>19.283000000000001</v>
      </c>
      <c r="CG16" s="456"/>
      <c r="CH16" s="456"/>
      <c r="CI16" s="456"/>
      <c r="CJ16" s="456"/>
      <c r="CK16" s="456"/>
      <c r="CL16" s="456"/>
      <c r="CM16" s="456"/>
      <c r="CN16" s="456"/>
      <c r="CO16" s="456"/>
      <c r="CP16" s="456"/>
      <c r="CQ16" s="456">
        <f>CQ17+CQ18+CQ19</f>
        <v>21.541</v>
      </c>
      <c r="CR16" s="456"/>
      <c r="CS16" s="456"/>
      <c r="CT16" s="456"/>
      <c r="CU16" s="456"/>
      <c r="CV16" s="456"/>
      <c r="CW16" s="456"/>
      <c r="CX16" s="456"/>
      <c r="CY16" s="456"/>
      <c r="CZ16" s="456"/>
      <c r="DA16" s="456"/>
      <c r="DB16" s="456">
        <f>DB17+DB18+DB19</f>
        <v>23.481999999999999</v>
      </c>
      <c r="DC16" s="456"/>
      <c r="DD16" s="456"/>
      <c r="DE16" s="456"/>
      <c r="DF16" s="456"/>
      <c r="DG16" s="456"/>
      <c r="DH16" s="456"/>
      <c r="DI16" s="456"/>
      <c r="DJ16" s="456"/>
      <c r="DK16" s="456"/>
      <c r="DL16" s="456"/>
      <c r="DM16" s="15">
        <f>DM17+DM18+DM19</f>
        <v>93.715000000000003</v>
      </c>
      <c r="DN16" s="73"/>
      <c r="DO16" s="73"/>
      <c r="DP16" s="14"/>
      <c r="DQ16" s="14"/>
      <c r="DR16" s="14"/>
      <c r="DS16" s="14"/>
      <c r="DT16" s="14"/>
      <c r="DU16" s="14"/>
      <c r="DV16" s="14"/>
      <c r="DW16" s="14"/>
      <c r="DX16" s="14"/>
      <c r="DY16" s="14"/>
    </row>
    <row r="17" spans="1:121" s="3" customFormat="1">
      <c r="A17" s="383" t="s">
        <v>27</v>
      </c>
      <c r="B17" s="384"/>
      <c r="C17" s="384"/>
      <c r="D17" s="384"/>
      <c r="E17" s="384"/>
      <c r="F17" s="384"/>
      <c r="G17" s="384"/>
      <c r="H17" s="384"/>
      <c r="I17" s="385"/>
      <c r="J17" s="392" t="s">
        <v>28</v>
      </c>
      <c r="K17" s="393"/>
      <c r="L17" s="393"/>
      <c r="M17" s="393"/>
      <c r="N17" s="393"/>
      <c r="O17" s="393"/>
      <c r="P17" s="393"/>
      <c r="Q17" s="393"/>
      <c r="R17" s="393"/>
      <c r="S17" s="393"/>
      <c r="T17" s="393"/>
      <c r="U17" s="393"/>
      <c r="V17" s="393"/>
      <c r="W17" s="393"/>
      <c r="X17" s="393"/>
      <c r="Y17" s="393"/>
      <c r="Z17" s="393"/>
      <c r="AA17" s="393"/>
      <c r="AB17" s="393"/>
      <c r="AC17" s="393"/>
      <c r="AD17" s="393"/>
      <c r="AE17" s="393"/>
      <c r="AF17" s="393"/>
      <c r="AG17" s="393"/>
      <c r="AH17" s="393"/>
      <c r="AI17" s="393"/>
      <c r="AJ17" s="393"/>
      <c r="AK17" s="393"/>
      <c r="AL17" s="393"/>
      <c r="AM17" s="393"/>
      <c r="AN17" s="393"/>
      <c r="AO17" s="393"/>
      <c r="AP17" s="393"/>
      <c r="AQ17" s="393"/>
      <c r="AR17" s="393"/>
      <c r="AS17" s="393"/>
      <c r="AT17" s="393"/>
      <c r="AU17" s="393"/>
      <c r="AV17" s="393"/>
      <c r="AW17" s="393"/>
      <c r="AX17" s="393"/>
      <c r="AY17" s="393"/>
      <c r="AZ17" s="393"/>
      <c r="BA17" s="393"/>
      <c r="BB17" s="393"/>
      <c r="BC17" s="393"/>
      <c r="BD17" s="393"/>
      <c r="BE17" s="393"/>
      <c r="BF17" s="393"/>
      <c r="BG17" s="393"/>
      <c r="BH17" s="393"/>
      <c r="BI17" s="394"/>
      <c r="BJ17" s="389">
        <f>'2023'!F10</f>
        <v>13.004000000000001</v>
      </c>
      <c r="BK17" s="390"/>
      <c r="BL17" s="390"/>
      <c r="BM17" s="390"/>
      <c r="BN17" s="390"/>
      <c r="BO17" s="390"/>
      <c r="BP17" s="390"/>
      <c r="BQ17" s="390"/>
      <c r="BR17" s="390"/>
      <c r="BS17" s="390"/>
      <c r="BT17" s="391"/>
      <c r="BU17" s="389">
        <f>'2024 '!F10</f>
        <v>16.405000000000001</v>
      </c>
      <c r="BV17" s="390"/>
      <c r="BW17" s="390"/>
      <c r="BX17" s="390"/>
      <c r="BY17" s="390"/>
      <c r="BZ17" s="390"/>
      <c r="CA17" s="390"/>
      <c r="CB17" s="390"/>
      <c r="CC17" s="390"/>
      <c r="CD17" s="390"/>
      <c r="CE17" s="391"/>
      <c r="CF17" s="452">
        <f>'2025'!F10</f>
        <v>19.283000000000001</v>
      </c>
      <c r="CG17" s="453"/>
      <c r="CH17" s="453"/>
      <c r="CI17" s="453"/>
      <c r="CJ17" s="453"/>
      <c r="CK17" s="453"/>
      <c r="CL17" s="453"/>
      <c r="CM17" s="453"/>
      <c r="CN17" s="453"/>
      <c r="CO17" s="453"/>
      <c r="CP17" s="454"/>
      <c r="CQ17" s="452">
        <f>'2026'!F10</f>
        <v>21.541</v>
      </c>
      <c r="CR17" s="453"/>
      <c r="CS17" s="453"/>
      <c r="CT17" s="453"/>
      <c r="CU17" s="453"/>
      <c r="CV17" s="453"/>
      <c r="CW17" s="453"/>
      <c r="CX17" s="453"/>
      <c r="CY17" s="453"/>
      <c r="CZ17" s="453"/>
      <c r="DA17" s="454"/>
      <c r="DB17" s="452">
        <f>'2027'!F10</f>
        <v>23.481999999999999</v>
      </c>
      <c r="DC17" s="453"/>
      <c r="DD17" s="453"/>
      <c r="DE17" s="453"/>
      <c r="DF17" s="453"/>
      <c r="DG17" s="453"/>
      <c r="DH17" s="453"/>
      <c r="DI17" s="453"/>
      <c r="DJ17" s="453"/>
      <c r="DK17" s="453"/>
      <c r="DL17" s="454"/>
      <c r="DM17" s="17">
        <f t="shared" ref="DM17:DM35" si="1">BJ17+BU17+CF17+CQ17+DB17</f>
        <v>93.715000000000003</v>
      </c>
      <c r="DN17" s="76"/>
      <c r="DO17" s="76"/>
    </row>
    <row r="18" spans="1:121" s="3" customFormat="1">
      <c r="A18" s="383" t="s">
        <v>29</v>
      </c>
      <c r="B18" s="384"/>
      <c r="C18" s="384"/>
      <c r="D18" s="384"/>
      <c r="E18" s="384"/>
      <c r="F18" s="384"/>
      <c r="G18" s="384"/>
      <c r="H18" s="384"/>
      <c r="I18" s="385"/>
      <c r="J18" s="392" t="s">
        <v>30</v>
      </c>
      <c r="K18" s="393"/>
      <c r="L18" s="393"/>
      <c r="M18" s="393"/>
      <c r="N18" s="393"/>
      <c r="O18" s="393"/>
      <c r="P18" s="393"/>
      <c r="Q18" s="393"/>
      <c r="R18" s="393"/>
      <c r="S18" s="393"/>
      <c r="T18" s="393"/>
      <c r="U18" s="393"/>
      <c r="V18" s="393"/>
      <c r="W18" s="393"/>
      <c r="X18" s="393"/>
      <c r="Y18" s="393"/>
      <c r="Z18" s="393"/>
      <c r="AA18" s="393"/>
      <c r="AB18" s="393"/>
      <c r="AC18" s="393"/>
      <c r="AD18" s="393"/>
      <c r="AE18" s="393"/>
      <c r="AF18" s="393"/>
      <c r="AG18" s="393"/>
      <c r="AH18" s="393"/>
      <c r="AI18" s="393"/>
      <c r="AJ18" s="393"/>
      <c r="AK18" s="393"/>
      <c r="AL18" s="393"/>
      <c r="AM18" s="393"/>
      <c r="AN18" s="393"/>
      <c r="AO18" s="393"/>
      <c r="AP18" s="393"/>
      <c r="AQ18" s="393"/>
      <c r="AR18" s="393"/>
      <c r="AS18" s="393"/>
      <c r="AT18" s="393"/>
      <c r="AU18" s="393"/>
      <c r="AV18" s="393"/>
      <c r="AW18" s="393"/>
      <c r="AX18" s="393"/>
      <c r="AY18" s="393"/>
      <c r="AZ18" s="393"/>
      <c r="BA18" s="393"/>
      <c r="BB18" s="393"/>
      <c r="BC18" s="393"/>
      <c r="BD18" s="393"/>
      <c r="BE18" s="393"/>
      <c r="BF18" s="393"/>
      <c r="BG18" s="393"/>
      <c r="BH18" s="393"/>
      <c r="BI18" s="394"/>
      <c r="BJ18" s="389"/>
      <c r="BK18" s="390"/>
      <c r="BL18" s="390"/>
      <c r="BM18" s="390"/>
      <c r="BN18" s="390"/>
      <c r="BO18" s="390"/>
      <c r="BP18" s="390"/>
      <c r="BQ18" s="390"/>
      <c r="BR18" s="390"/>
      <c r="BS18" s="390"/>
      <c r="BT18" s="391"/>
      <c r="BU18" s="395"/>
      <c r="BV18" s="395"/>
      <c r="BW18" s="395"/>
      <c r="BX18" s="395"/>
      <c r="BY18" s="395"/>
      <c r="BZ18" s="395"/>
      <c r="CA18" s="395"/>
      <c r="CB18" s="395"/>
      <c r="CC18" s="395"/>
      <c r="CD18" s="395"/>
      <c r="CE18" s="395"/>
      <c r="CF18" s="395"/>
      <c r="CG18" s="395"/>
      <c r="CH18" s="395"/>
      <c r="CI18" s="395"/>
      <c r="CJ18" s="395"/>
      <c r="CK18" s="395"/>
      <c r="CL18" s="395"/>
      <c r="CM18" s="395"/>
      <c r="CN18" s="395"/>
      <c r="CO18" s="395"/>
      <c r="CP18" s="395"/>
      <c r="CQ18" s="395"/>
      <c r="CR18" s="395"/>
      <c r="CS18" s="395"/>
      <c r="CT18" s="395"/>
      <c r="CU18" s="395"/>
      <c r="CV18" s="395"/>
      <c r="CW18" s="395"/>
      <c r="CX18" s="395"/>
      <c r="CY18" s="395"/>
      <c r="CZ18" s="395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16">
        <f t="shared" si="1"/>
        <v>0</v>
      </c>
      <c r="DN18" s="75"/>
      <c r="DO18" s="75"/>
    </row>
    <row r="19" spans="1:121" s="3" customFormat="1">
      <c r="A19" s="383" t="s">
        <v>31</v>
      </c>
      <c r="B19" s="384"/>
      <c r="C19" s="384"/>
      <c r="D19" s="384"/>
      <c r="E19" s="384"/>
      <c r="F19" s="384"/>
      <c r="G19" s="384"/>
      <c r="H19" s="384"/>
      <c r="I19" s="385"/>
      <c r="J19" s="392" t="s">
        <v>32</v>
      </c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3"/>
      <c r="X19" s="393"/>
      <c r="Y19" s="393"/>
      <c r="Z19" s="393"/>
      <c r="AA19" s="393"/>
      <c r="AB19" s="393"/>
      <c r="AC19" s="393"/>
      <c r="AD19" s="393"/>
      <c r="AE19" s="393"/>
      <c r="AF19" s="393"/>
      <c r="AG19" s="393"/>
      <c r="AH19" s="393"/>
      <c r="AI19" s="393"/>
      <c r="AJ19" s="393"/>
      <c r="AK19" s="393"/>
      <c r="AL19" s="393"/>
      <c r="AM19" s="393"/>
      <c r="AN19" s="393"/>
      <c r="AO19" s="393"/>
      <c r="AP19" s="393"/>
      <c r="AQ19" s="393"/>
      <c r="AR19" s="393"/>
      <c r="AS19" s="393"/>
      <c r="AT19" s="393"/>
      <c r="AU19" s="393"/>
      <c r="AV19" s="393"/>
      <c r="AW19" s="393"/>
      <c r="AX19" s="393"/>
      <c r="AY19" s="393"/>
      <c r="AZ19" s="393"/>
      <c r="BA19" s="393"/>
      <c r="BB19" s="393"/>
      <c r="BC19" s="393"/>
      <c r="BD19" s="393"/>
      <c r="BE19" s="393"/>
      <c r="BF19" s="393"/>
      <c r="BG19" s="393"/>
      <c r="BH19" s="393"/>
      <c r="BI19" s="394"/>
      <c r="BJ19" s="389"/>
      <c r="BK19" s="390"/>
      <c r="BL19" s="390"/>
      <c r="BM19" s="390"/>
      <c r="BN19" s="390"/>
      <c r="BO19" s="390"/>
      <c r="BP19" s="390"/>
      <c r="BQ19" s="390"/>
      <c r="BR19" s="390"/>
      <c r="BS19" s="390"/>
      <c r="BT19" s="391"/>
      <c r="BU19" s="395"/>
      <c r="BV19" s="395"/>
      <c r="BW19" s="395"/>
      <c r="BX19" s="395"/>
      <c r="BY19" s="395"/>
      <c r="BZ19" s="395"/>
      <c r="CA19" s="395"/>
      <c r="CB19" s="395"/>
      <c r="CC19" s="395"/>
      <c r="CD19" s="395"/>
      <c r="CE19" s="395"/>
      <c r="CF19" s="395"/>
      <c r="CG19" s="395"/>
      <c r="CH19" s="395"/>
      <c r="CI19" s="395"/>
      <c r="CJ19" s="395"/>
      <c r="CK19" s="395"/>
      <c r="CL19" s="395"/>
      <c r="CM19" s="395"/>
      <c r="CN19" s="395"/>
      <c r="CO19" s="395"/>
      <c r="CP19" s="395"/>
      <c r="CQ19" s="395"/>
      <c r="CR19" s="395"/>
      <c r="CS19" s="395"/>
      <c r="CT19" s="395"/>
      <c r="CU19" s="395"/>
      <c r="CV19" s="395"/>
      <c r="CW19" s="395"/>
      <c r="CX19" s="395"/>
      <c r="CY19" s="395"/>
      <c r="CZ19" s="395"/>
      <c r="DA19" s="395"/>
      <c r="DB19" s="395"/>
      <c r="DC19" s="395"/>
      <c r="DD19" s="395"/>
      <c r="DE19" s="395"/>
      <c r="DF19" s="395"/>
      <c r="DG19" s="395"/>
      <c r="DH19" s="395"/>
      <c r="DI19" s="395"/>
      <c r="DJ19" s="395"/>
      <c r="DK19" s="395"/>
      <c r="DL19" s="395"/>
      <c r="DM19" s="16">
        <f t="shared" si="1"/>
        <v>0</v>
      </c>
      <c r="DN19" s="75"/>
      <c r="DO19" s="75"/>
    </row>
    <row r="20" spans="1:121" s="3" customFormat="1">
      <c r="A20" s="442" t="s">
        <v>4</v>
      </c>
      <c r="B20" s="443"/>
      <c r="C20" s="443"/>
      <c r="D20" s="443"/>
      <c r="E20" s="443"/>
      <c r="F20" s="443"/>
      <c r="G20" s="443"/>
      <c r="H20" s="443"/>
      <c r="I20" s="444"/>
      <c r="J20" s="445" t="s">
        <v>33</v>
      </c>
      <c r="K20" s="446"/>
      <c r="L20" s="446"/>
      <c r="M20" s="446"/>
      <c r="N20" s="446"/>
      <c r="O20" s="446"/>
      <c r="P20" s="446"/>
      <c r="Q20" s="446"/>
      <c r="R20" s="446"/>
      <c r="S20" s="446"/>
      <c r="T20" s="446"/>
      <c r="U20" s="446"/>
      <c r="V20" s="446"/>
      <c r="W20" s="446"/>
      <c r="X20" s="446"/>
      <c r="Y20" s="446"/>
      <c r="Z20" s="446"/>
      <c r="AA20" s="446"/>
      <c r="AB20" s="446"/>
      <c r="AC20" s="446"/>
      <c r="AD20" s="446"/>
      <c r="AE20" s="446"/>
      <c r="AF20" s="446"/>
      <c r="AG20" s="446"/>
      <c r="AH20" s="446"/>
      <c r="AI20" s="446"/>
      <c r="AJ20" s="446"/>
      <c r="AK20" s="446"/>
      <c r="AL20" s="446"/>
      <c r="AM20" s="446"/>
      <c r="AN20" s="446"/>
      <c r="AO20" s="446"/>
      <c r="AP20" s="446"/>
      <c r="AQ20" s="446"/>
      <c r="AR20" s="446"/>
      <c r="AS20" s="446"/>
      <c r="AT20" s="446"/>
      <c r="AU20" s="446"/>
      <c r="AV20" s="446"/>
      <c r="AW20" s="446"/>
      <c r="AX20" s="446"/>
      <c r="AY20" s="446"/>
      <c r="AZ20" s="446"/>
      <c r="BA20" s="446"/>
      <c r="BB20" s="446"/>
      <c r="BC20" s="446"/>
      <c r="BD20" s="446"/>
      <c r="BE20" s="446"/>
      <c r="BF20" s="446"/>
      <c r="BG20" s="446"/>
      <c r="BH20" s="446"/>
      <c r="BI20" s="447"/>
      <c r="BJ20" s="448">
        <f>'2023'!I10</f>
        <v>7.7860000000000014</v>
      </c>
      <c r="BK20" s="449"/>
      <c r="BL20" s="449"/>
      <c r="BM20" s="449"/>
      <c r="BN20" s="449"/>
      <c r="BO20" s="449"/>
      <c r="BP20" s="449"/>
      <c r="BQ20" s="449"/>
      <c r="BR20" s="449"/>
      <c r="BS20" s="449"/>
      <c r="BT20" s="450"/>
      <c r="BU20" s="451">
        <f>'2024 '!I10</f>
        <v>8.879999999999999</v>
      </c>
      <c r="BV20" s="451"/>
      <c r="BW20" s="451"/>
      <c r="BX20" s="451"/>
      <c r="BY20" s="451"/>
      <c r="BZ20" s="451"/>
      <c r="CA20" s="451"/>
      <c r="CB20" s="451"/>
      <c r="CC20" s="451"/>
      <c r="CD20" s="451"/>
      <c r="CE20" s="451"/>
      <c r="CF20" s="451">
        <f>'2025'!I10</f>
        <v>9.9589999999999996</v>
      </c>
      <c r="CG20" s="451"/>
      <c r="CH20" s="451"/>
      <c r="CI20" s="451"/>
      <c r="CJ20" s="451"/>
      <c r="CK20" s="451"/>
      <c r="CL20" s="451"/>
      <c r="CM20" s="451"/>
      <c r="CN20" s="451"/>
      <c r="CO20" s="451"/>
      <c r="CP20" s="451"/>
      <c r="CQ20" s="451">
        <f>'2026'!I10</f>
        <v>10.315000000000001</v>
      </c>
      <c r="CR20" s="451"/>
      <c r="CS20" s="451"/>
      <c r="CT20" s="451"/>
      <c r="CU20" s="451"/>
      <c r="CV20" s="451"/>
      <c r="CW20" s="451"/>
      <c r="CX20" s="451"/>
      <c r="CY20" s="451"/>
      <c r="CZ20" s="451"/>
      <c r="DA20" s="451"/>
      <c r="DB20" s="451">
        <f>'2027'!I10</f>
        <v>11.237</v>
      </c>
      <c r="DC20" s="451"/>
      <c r="DD20" s="451"/>
      <c r="DE20" s="451"/>
      <c r="DF20" s="451"/>
      <c r="DG20" s="451"/>
      <c r="DH20" s="451"/>
      <c r="DI20" s="451"/>
      <c r="DJ20" s="451"/>
      <c r="DK20" s="451"/>
      <c r="DL20" s="451"/>
      <c r="DM20" s="15">
        <f t="shared" si="1"/>
        <v>48.177</v>
      </c>
      <c r="DN20" s="73"/>
      <c r="DO20" s="73"/>
    </row>
    <row r="21" spans="1:121" s="3" customFormat="1" ht="15.75" customHeight="1">
      <c r="A21" s="383" t="s">
        <v>5</v>
      </c>
      <c r="B21" s="384"/>
      <c r="C21" s="384"/>
      <c r="D21" s="384"/>
      <c r="E21" s="384"/>
      <c r="F21" s="384"/>
      <c r="G21" s="384"/>
      <c r="H21" s="384"/>
      <c r="I21" s="385"/>
      <c r="J21" s="386" t="s">
        <v>63</v>
      </c>
      <c r="K21" s="387"/>
      <c r="L21" s="387"/>
      <c r="M21" s="387"/>
      <c r="N21" s="387"/>
      <c r="O21" s="387"/>
      <c r="P21" s="387"/>
      <c r="Q21" s="387"/>
      <c r="R21" s="387"/>
      <c r="S21" s="387"/>
      <c r="T21" s="387"/>
      <c r="U21" s="387"/>
      <c r="V21" s="387"/>
      <c r="W21" s="387"/>
      <c r="X21" s="387"/>
      <c r="Y21" s="387"/>
      <c r="Z21" s="387"/>
      <c r="AA21" s="387"/>
      <c r="AB21" s="387"/>
      <c r="AC21" s="387"/>
      <c r="AD21" s="387"/>
      <c r="AE21" s="387"/>
      <c r="AF21" s="387"/>
      <c r="AG21" s="387"/>
      <c r="AH21" s="387"/>
      <c r="AI21" s="387"/>
      <c r="AJ21" s="387"/>
      <c r="AK21" s="387"/>
      <c r="AL21" s="387"/>
      <c r="AM21" s="387"/>
      <c r="AN21" s="387"/>
      <c r="AO21" s="387"/>
      <c r="AP21" s="387"/>
      <c r="AQ21" s="387"/>
      <c r="AR21" s="387"/>
      <c r="AS21" s="387"/>
      <c r="AT21" s="387"/>
      <c r="AU21" s="387"/>
      <c r="AV21" s="387"/>
      <c r="AW21" s="387"/>
      <c r="AX21" s="387"/>
      <c r="AY21" s="387"/>
      <c r="AZ21" s="387"/>
      <c r="BA21" s="387"/>
      <c r="BB21" s="387"/>
      <c r="BC21" s="387"/>
      <c r="BD21" s="387"/>
      <c r="BE21" s="387"/>
      <c r="BF21" s="387"/>
      <c r="BG21" s="387"/>
      <c r="BH21" s="387"/>
      <c r="BI21" s="388"/>
      <c r="BJ21" s="389">
        <v>0</v>
      </c>
      <c r="BK21" s="390"/>
      <c r="BL21" s="390"/>
      <c r="BM21" s="390"/>
      <c r="BN21" s="390"/>
      <c r="BO21" s="390"/>
      <c r="BP21" s="390"/>
      <c r="BQ21" s="390"/>
      <c r="BR21" s="390"/>
      <c r="BS21" s="390"/>
      <c r="BT21" s="391"/>
      <c r="BU21" s="395">
        <v>0</v>
      </c>
      <c r="BV21" s="395"/>
      <c r="BW21" s="395"/>
      <c r="BX21" s="395"/>
      <c r="BY21" s="395"/>
      <c r="BZ21" s="395"/>
      <c r="CA21" s="395"/>
      <c r="CB21" s="395"/>
      <c r="CC21" s="395"/>
      <c r="CD21" s="395"/>
      <c r="CE21" s="395"/>
      <c r="CF21" s="395">
        <v>0</v>
      </c>
      <c r="CG21" s="395"/>
      <c r="CH21" s="395"/>
      <c r="CI21" s="395"/>
      <c r="CJ21" s="395"/>
      <c r="CK21" s="395"/>
      <c r="CL21" s="395"/>
      <c r="CM21" s="395"/>
      <c r="CN21" s="395"/>
      <c r="CO21" s="395"/>
      <c r="CP21" s="395"/>
      <c r="CQ21" s="395">
        <v>0</v>
      </c>
      <c r="CR21" s="395"/>
      <c r="CS21" s="395"/>
      <c r="CT21" s="395"/>
      <c r="CU21" s="395"/>
      <c r="CV21" s="395"/>
      <c r="CW21" s="395"/>
      <c r="CX21" s="395"/>
      <c r="CY21" s="395"/>
      <c r="CZ21" s="395"/>
      <c r="DA21" s="395"/>
      <c r="DB21" s="395">
        <v>0</v>
      </c>
      <c r="DC21" s="395"/>
      <c r="DD21" s="395"/>
      <c r="DE21" s="395"/>
      <c r="DF21" s="395"/>
      <c r="DG21" s="395"/>
      <c r="DH21" s="395"/>
      <c r="DI21" s="395"/>
      <c r="DJ21" s="395"/>
      <c r="DK21" s="395"/>
      <c r="DL21" s="395"/>
      <c r="DM21" s="16">
        <f t="shared" si="1"/>
        <v>0</v>
      </c>
      <c r="DN21" s="75"/>
      <c r="DO21" s="75"/>
    </row>
    <row r="22" spans="1:121" s="3" customFormat="1">
      <c r="A22" s="383" t="s">
        <v>34</v>
      </c>
      <c r="B22" s="384"/>
      <c r="C22" s="384"/>
      <c r="D22" s="384"/>
      <c r="E22" s="384"/>
      <c r="F22" s="384"/>
      <c r="G22" s="384"/>
      <c r="H22" s="384"/>
      <c r="I22" s="385"/>
      <c r="J22" s="392" t="s">
        <v>35</v>
      </c>
      <c r="K22" s="393"/>
      <c r="L22" s="393"/>
      <c r="M22" s="393"/>
      <c r="N22" s="393"/>
      <c r="O22" s="393"/>
      <c r="P22" s="393"/>
      <c r="Q22" s="393"/>
      <c r="R22" s="393"/>
      <c r="S22" s="393"/>
      <c r="T22" s="393"/>
      <c r="U22" s="393"/>
      <c r="V22" s="393"/>
      <c r="W22" s="393"/>
      <c r="X22" s="393"/>
      <c r="Y22" s="393"/>
      <c r="Z22" s="393"/>
      <c r="AA22" s="393"/>
      <c r="AB22" s="393"/>
      <c r="AC22" s="393"/>
      <c r="AD22" s="393"/>
      <c r="AE22" s="393"/>
      <c r="AF22" s="393"/>
      <c r="AG22" s="393"/>
      <c r="AH22" s="393"/>
      <c r="AI22" s="393"/>
      <c r="AJ22" s="393"/>
      <c r="AK22" s="393"/>
      <c r="AL22" s="393"/>
      <c r="AM22" s="393"/>
      <c r="AN22" s="393"/>
      <c r="AO22" s="393"/>
      <c r="AP22" s="393"/>
      <c r="AQ22" s="393"/>
      <c r="AR22" s="393"/>
      <c r="AS22" s="393"/>
      <c r="AT22" s="393"/>
      <c r="AU22" s="393"/>
      <c r="AV22" s="393"/>
      <c r="AW22" s="393"/>
      <c r="AX22" s="393"/>
      <c r="AY22" s="393"/>
      <c r="AZ22" s="393"/>
      <c r="BA22" s="393"/>
      <c r="BB22" s="393"/>
      <c r="BC22" s="393"/>
      <c r="BD22" s="393"/>
      <c r="BE22" s="393"/>
      <c r="BF22" s="393"/>
      <c r="BG22" s="393"/>
      <c r="BH22" s="393"/>
      <c r="BI22" s="394"/>
      <c r="BJ22" s="389">
        <v>0</v>
      </c>
      <c r="BK22" s="390"/>
      <c r="BL22" s="390"/>
      <c r="BM22" s="390"/>
      <c r="BN22" s="390"/>
      <c r="BO22" s="390"/>
      <c r="BP22" s="390"/>
      <c r="BQ22" s="390"/>
      <c r="BR22" s="390"/>
      <c r="BS22" s="390"/>
      <c r="BT22" s="391"/>
      <c r="BU22" s="395">
        <v>0</v>
      </c>
      <c r="BV22" s="395"/>
      <c r="BW22" s="395"/>
      <c r="BX22" s="395"/>
      <c r="BY22" s="395"/>
      <c r="BZ22" s="395"/>
      <c r="CA22" s="395"/>
      <c r="CB22" s="395"/>
      <c r="CC22" s="395"/>
      <c r="CD22" s="395"/>
      <c r="CE22" s="395"/>
      <c r="CF22" s="395">
        <v>0</v>
      </c>
      <c r="CG22" s="395"/>
      <c r="CH22" s="395"/>
      <c r="CI22" s="395"/>
      <c r="CJ22" s="395"/>
      <c r="CK22" s="395"/>
      <c r="CL22" s="395"/>
      <c r="CM22" s="395"/>
      <c r="CN22" s="395"/>
      <c r="CO22" s="395"/>
      <c r="CP22" s="395"/>
      <c r="CQ22" s="395">
        <v>0</v>
      </c>
      <c r="CR22" s="395"/>
      <c r="CS22" s="395"/>
      <c r="CT22" s="395"/>
      <c r="CU22" s="395"/>
      <c r="CV22" s="395"/>
      <c r="CW22" s="395"/>
      <c r="CX22" s="395"/>
      <c r="CY22" s="395"/>
      <c r="CZ22" s="395"/>
      <c r="DA22" s="395"/>
      <c r="DB22" s="395">
        <v>0</v>
      </c>
      <c r="DC22" s="395"/>
      <c r="DD22" s="395"/>
      <c r="DE22" s="395"/>
      <c r="DF22" s="395"/>
      <c r="DG22" s="395"/>
      <c r="DH22" s="395"/>
      <c r="DI22" s="395"/>
      <c r="DJ22" s="395"/>
      <c r="DK22" s="395"/>
      <c r="DL22" s="395"/>
      <c r="DM22" s="16">
        <f t="shared" si="1"/>
        <v>0</v>
      </c>
      <c r="DN22" s="75"/>
      <c r="DO22" s="75"/>
    </row>
    <row r="23" spans="1:121" s="3" customFormat="1">
      <c r="A23" s="383" t="s">
        <v>6</v>
      </c>
      <c r="B23" s="384"/>
      <c r="C23" s="384"/>
      <c r="D23" s="384"/>
      <c r="E23" s="384"/>
      <c r="F23" s="384"/>
      <c r="G23" s="384"/>
      <c r="H23" s="384"/>
      <c r="I23" s="385"/>
      <c r="J23" s="392" t="s">
        <v>36</v>
      </c>
      <c r="K23" s="393"/>
      <c r="L23" s="393"/>
      <c r="M23" s="393"/>
      <c r="N23" s="393"/>
      <c r="O23" s="393"/>
      <c r="P23" s="393"/>
      <c r="Q23" s="393"/>
      <c r="R23" s="393"/>
      <c r="S23" s="393"/>
      <c r="T23" s="393"/>
      <c r="U23" s="393"/>
      <c r="V23" s="393"/>
      <c r="W23" s="393"/>
      <c r="X23" s="393"/>
      <c r="Y23" s="393"/>
      <c r="Z23" s="393"/>
      <c r="AA23" s="393"/>
      <c r="AB23" s="393"/>
      <c r="AC23" s="393"/>
      <c r="AD23" s="393"/>
      <c r="AE23" s="393"/>
      <c r="AF23" s="393"/>
      <c r="AG23" s="393"/>
      <c r="AH23" s="393"/>
      <c r="AI23" s="393"/>
      <c r="AJ23" s="393"/>
      <c r="AK23" s="393"/>
      <c r="AL23" s="393"/>
      <c r="AM23" s="393"/>
      <c r="AN23" s="393"/>
      <c r="AO23" s="393"/>
      <c r="AP23" s="393"/>
      <c r="AQ23" s="393"/>
      <c r="AR23" s="393"/>
      <c r="AS23" s="393"/>
      <c r="AT23" s="393"/>
      <c r="AU23" s="393"/>
      <c r="AV23" s="393"/>
      <c r="AW23" s="393"/>
      <c r="AX23" s="393"/>
      <c r="AY23" s="393"/>
      <c r="AZ23" s="393"/>
      <c r="BA23" s="393"/>
      <c r="BB23" s="393"/>
      <c r="BC23" s="393"/>
      <c r="BD23" s="393"/>
      <c r="BE23" s="393"/>
      <c r="BF23" s="393"/>
      <c r="BG23" s="393"/>
      <c r="BH23" s="393"/>
      <c r="BI23" s="394"/>
      <c r="BJ23" s="389">
        <v>0</v>
      </c>
      <c r="BK23" s="390"/>
      <c r="BL23" s="390"/>
      <c r="BM23" s="390"/>
      <c r="BN23" s="390"/>
      <c r="BO23" s="390"/>
      <c r="BP23" s="390"/>
      <c r="BQ23" s="390"/>
      <c r="BR23" s="390"/>
      <c r="BS23" s="390"/>
      <c r="BT23" s="391"/>
      <c r="BU23" s="395">
        <v>0</v>
      </c>
      <c r="BV23" s="395"/>
      <c r="BW23" s="395"/>
      <c r="BX23" s="395"/>
      <c r="BY23" s="395"/>
      <c r="BZ23" s="395"/>
      <c r="CA23" s="395"/>
      <c r="CB23" s="395"/>
      <c r="CC23" s="395"/>
      <c r="CD23" s="395"/>
      <c r="CE23" s="395"/>
      <c r="CF23" s="395">
        <v>0</v>
      </c>
      <c r="CG23" s="395"/>
      <c r="CH23" s="395"/>
      <c r="CI23" s="395"/>
      <c r="CJ23" s="395"/>
      <c r="CK23" s="395"/>
      <c r="CL23" s="395"/>
      <c r="CM23" s="395"/>
      <c r="CN23" s="395"/>
      <c r="CO23" s="395"/>
      <c r="CP23" s="395"/>
      <c r="CQ23" s="395">
        <v>0</v>
      </c>
      <c r="CR23" s="395"/>
      <c r="CS23" s="395"/>
      <c r="CT23" s="395"/>
      <c r="CU23" s="395"/>
      <c r="CV23" s="395"/>
      <c r="CW23" s="395"/>
      <c r="CX23" s="395"/>
      <c r="CY23" s="395"/>
      <c r="CZ23" s="395"/>
      <c r="DA23" s="395"/>
      <c r="DB23" s="395">
        <v>0</v>
      </c>
      <c r="DC23" s="395"/>
      <c r="DD23" s="395"/>
      <c r="DE23" s="395"/>
      <c r="DF23" s="395"/>
      <c r="DG23" s="395"/>
      <c r="DH23" s="395"/>
      <c r="DI23" s="395"/>
      <c r="DJ23" s="395"/>
      <c r="DK23" s="395"/>
      <c r="DL23" s="395"/>
      <c r="DM23" s="16">
        <f t="shared" si="1"/>
        <v>0</v>
      </c>
      <c r="DN23" s="75"/>
      <c r="DO23" s="75"/>
    </row>
    <row r="24" spans="1:121" s="3" customFormat="1">
      <c r="A24" s="383" t="s">
        <v>15</v>
      </c>
      <c r="B24" s="384"/>
      <c r="C24" s="384"/>
      <c r="D24" s="384"/>
      <c r="E24" s="384"/>
      <c r="F24" s="384"/>
      <c r="G24" s="384"/>
      <c r="H24" s="384"/>
      <c r="I24" s="385"/>
      <c r="J24" s="392" t="s">
        <v>37</v>
      </c>
      <c r="K24" s="393"/>
      <c r="L24" s="393"/>
      <c r="M24" s="393"/>
      <c r="N24" s="393"/>
      <c r="O24" s="393"/>
      <c r="P24" s="393"/>
      <c r="Q24" s="393"/>
      <c r="R24" s="393"/>
      <c r="S24" s="393"/>
      <c r="T24" s="393"/>
      <c r="U24" s="393"/>
      <c r="V24" s="393"/>
      <c r="W24" s="393"/>
      <c r="X24" s="393"/>
      <c r="Y24" s="393"/>
      <c r="Z24" s="393"/>
      <c r="AA24" s="393"/>
      <c r="AB24" s="393"/>
      <c r="AC24" s="393"/>
      <c r="AD24" s="393"/>
      <c r="AE24" s="393"/>
      <c r="AF24" s="393"/>
      <c r="AG24" s="393"/>
      <c r="AH24" s="393"/>
      <c r="AI24" s="393"/>
      <c r="AJ24" s="393"/>
      <c r="AK24" s="393"/>
      <c r="AL24" s="393"/>
      <c r="AM24" s="393"/>
      <c r="AN24" s="393"/>
      <c r="AO24" s="393"/>
      <c r="AP24" s="393"/>
      <c r="AQ24" s="393"/>
      <c r="AR24" s="393"/>
      <c r="AS24" s="393"/>
      <c r="AT24" s="393"/>
      <c r="AU24" s="393"/>
      <c r="AV24" s="393"/>
      <c r="AW24" s="393"/>
      <c r="AX24" s="393"/>
      <c r="AY24" s="393"/>
      <c r="AZ24" s="393"/>
      <c r="BA24" s="393"/>
      <c r="BB24" s="393"/>
      <c r="BC24" s="393"/>
      <c r="BD24" s="393"/>
      <c r="BE24" s="393"/>
      <c r="BF24" s="393"/>
      <c r="BG24" s="393"/>
      <c r="BH24" s="393"/>
      <c r="BI24" s="394"/>
      <c r="BJ24" s="389">
        <v>0</v>
      </c>
      <c r="BK24" s="390"/>
      <c r="BL24" s="390"/>
      <c r="BM24" s="390"/>
      <c r="BN24" s="390"/>
      <c r="BO24" s="390"/>
      <c r="BP24" s="390"/>
      <c r="BQ24" s="390"/>
      <c r="BR24" s="390"/>
      <c r="BS24" s="390"/>
      <c r="BT24" s="391"/>
      <c r="BU24" s="395">
        <v>0</v>
      </c>
      <c r="BV24" s="395"/>
      <c r="BW24" s="395"/>
      <c r="BX24" s="395"/>
      <c r="BY24" s="395"/>
      <c r="BZ24" s="395"/>
      <c r="CA24" s="395"/>
      <c r="CB24" s="395"/>
      <c r="CC24" s="395"/>
      <c r="CD24" s="395"/>
      <c r="CE24" s="395"/>
      <c r="CF24" s="395">
        <v>0</v>
      </c>
      <c r="CG24" s="395"/>
      <c r="CH24" s="395"/>
      <c r="CI24" s="395"/>
      <c r="CJ24" s="395"/>
      <c r="CK24" s="395"/>
      <c r="CL24" s="395"/>
      <c r="CM24" s="395"/>
      <c r="CN24" s="395"/>
      <c r="CO24" s="395"/>
      <c r="CP24" s="395"/>
      <c r="CQ24" s="395">
        <v>0</v>
      </c>
      <c r="CR24" s="395"/>
      <c r="CS24" s="395"/>
      <c r="CT24" s="395"/>
      <c r="CU24" s="395"/>
      <c r="CV24" s="395"/>
      <c r="CW24" s="395"/>
      <c r="CX24" s="395"/>
      <c r="CY24" s="395"/>
      <c r="CZ24" s="395"/>
      <c r="DA24" s="395"/>
      <c r="DB24" s="395">
        <v>0</v>
      </c>
      <c r="DC24" s="395"/>
      <c r="DD24" s="395"/>
      <c r="DE24" s="395"/>
      <c r="DF24" s="395"/>
      <c r="DG24" s="395"/>
      <c r="DH24" s="395"/>
      <c r="DI24" s="395"/>
      <c r="DJ24" s="395"/>
      <c r="DK24" s="395"/>
      <c r="DL24" s="395"/>
      <c r="DM24" s="16">
        <f t="shared" si="1"/>
        <v>0</v>
      </c>
      <c r="DN24" s="75"/>
      <c r="DO24" s="75"/>
      <c r="DQ24" s="19"/>
    </row>
    <row r="25" spans="1:121" s="3" customFormat="1">
      <c r="A25" s="383" t="s">
        <v>8</v>
      </c>
      <c r="B25" s="384"/>
      <c r="C25" s="384"/>
      <c r="D25" s="384"/>
      <c r="E25" s="384"/>
      <c r="F25" s="384"/>
      <c r="G25" s="384"/>
      <c r="H25" s="384"/>
      <c r="I25" s="385"/>
      <c r="J25" s="392" t="s">
        <v>38</v>
      </c>
      <c r="K25" s="393"/>
      <c r="L25" s="393"/>
      <c r="M25" s="393"/>
      <c r="N25" s="393"/>
      <c r="O25" s="393"/>
      <c r="P25" s="393"/>
      <c r="Q25" s="393"/>
      <c r="R25" s="393"/>
      <c r="S25" s="393"/>
      <c r="T25" s="393"/>
      <c r="U25" s="393"/>
      <c r="V25" s="393"/>
      <c r="W25" s="393"/>
      <c r="X25" s="393"/>
      <c r="Y25" s="393"/>
      <c r="Z25" s="393"/>
      <c r="AA25" s="393"/>
      <c r="AB25" s="393"/>
      <c r="AC25" s="393"/>
      <c r="AD25" s="393"/>
      <c r="AE25" s="393"/>
      <c r="AF25" s="393"/>
      <c r="AG25" s="393"/>
      <c r="AH25" s="393"/>
      <c r="AI25" s="393"/>
      <c r="AJ25" s="393"/>
      <c r="AK25" s="393"/>
      <c r="AL25" s="393"/>
      <c r="AM25" s="393"/>
      <c r="AN25" s="393"/>
      <c r="AO25" s="393"/>
      <c r="AP25" s="393"/>
      <c r="AQ25" s="393"/>
      <c r="AR25" s="393"/>
      <c r="AS25" s="393"/>
      <c r="AT25" s="393"/>
      <c r="AU25" s="393"/>
      <c r="AV25" s="393"/>
      <c r="AW25" s="393"/>
      <c r="AX25" s="393"/>
      <c r="AY25" s="393"/>
      <c r="AZ25" s="393"/>
      <c r="BA25" s="393"/>
      <c r="BB25" s="393"/>
      <c r="BC25" s="393"/>
      <c r="BD25" s="393"/>
      <c r="BE25" s="393"/>
      <c r="BF25" s="393"/>
      <c r="BG25" s="393"/>
      <c r="BH25" s="393"/>
      <c r="BI25" s="394"/>
      <c r="BJ25" s="389">
        <v>0</v>
      </c>
      <c r="BK25" s="390"/>
      <c r="BL25" s="390"/>
      <c r="BM25" s="390"/>
      <c r="BN25" s="390"/>
      <c r="BO25" s="390"/>
      <c r="BP25" s="390"/>
      <c r="BQ25" s="390"/>
      <c r="BR25" s="390"/>
      <c r="BS25" s="390"/>
      <c r="BT25" s="391"/>
      <c r="BU25" s="395">
        <v>0</v>
      </c>
      <c r="BV25" s="395"/>
      <c r="BW25" s="395"/>
      <c r="BX25" s="395"/>
      <c r="BY25" s="395"/>
      <c r="BZ25" s="395"/>
      <c r="CA25" s="395"/>
      <c r="CB25" s="395"/>
      <c r="CC25" s="395"/>
      <c r="CD25" s="395"/>
      <c r="CE25" s="395"/>
      <c r="CF25" s="395">
        <v>0</v>
      </c>
      <c r="CG25" s="395"/>
      <c r="CH25" s="395"/>
      <c r="CI25" s="395"/>
      <c r="CJ25" s="395"/>
      <c r="CK25" s="395"/>
      <c r="CL25" s="395"/>
      <c r="CM25" s="395"/>
      <c r="CN25" s="395"/>
      <c r="CO25" s="395"/>
      <c r="CP25" s="395"/>
      <c r="CQ25" s="395">
        <v>0</v>
      </c>
      <c r="CR25" s="395"/>
      <c r="CS25" s="395"/>
      <c r="CT25" s="395"/>
      <c r="CU25" s="395"/>
      <c r="CV25" s="395"/>
      <c r="CW25" s="395"/>
      <c r="CX25" s="395"/>
      <c r="CY25" s="395"/>
      <c r="CZ25" s="395"/>
      <c r="DA25" s="395"/>
      <c r="DB25" s="395">
        <v>0</v>
      </c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">
        <f t="shared" si="1"/>
        <v>0</v>
      </c>
      <c r="DN25" s="75"/>
      <c r="DO25" s="75"/>
    </row>
    <row r="26" spans="1:121" s="3" customFormat="1">
      <c r="A26" s="383" t="s">
        <v>9</v>
      </c>
      <c r="B26" s="384"/>
      <c r="C26" s="384"/>
      <c r="D26" s="384"/>
      <c r="E26" s="384"/>
      <c r="F26" s="384"/>
      <c r="G26" s="384"/>
      <c r="H26" s="384"/>
      <c r="I26" s="385"/>
      <c r="J26" s="392" t="s">
        <v>39</v>
      </c>
      <c r="K26" s="393"/>
      <c r="L26" s="393"/>
      <c r="M26" s="393"/>
      <c r="N26" s="393"/>
      <c r="O26" s="393"/>
      <c r="P26" s="393"/>
      <c r="Q26" s="393"/>
      <c r="R26" s="393"/>
      <c r="S26" s="393"/>
      <c r="T26" s="393"/>
      <c r="U26" s="393"/>
      <c r="V26" s="393"/>
      <c r="W26" s="393"/>
      <c r="X26" s="393"/>
      <c r="Y26" s="393"/>
      <c r="Z26" s="393"/>
      <c r="AA26" s="393"/>
      <c r="AB26" s="393"/>
      <c r="AC26" s="393"/>
      <c r="AD26" s="393"/>
      <c r="AE26" s="393"/>
      <c r="AF26" s="393"/>
      <c r="AG26" s="393"/>
      <c r="AH26" s="393"/>
      <c r="AI26" s="393"/>
      <c r="AJ26" s="393"/>
      <c r="AK26" s="393"/>
      <c r="AL26" s="393"/>
      <c r="AM26" s="393"/>
      <c r="AN26" s="393"/>
      <c r="AO26" s="393"/>
      <c r="AP26" s="393"/>
      <c r="AQ26" s="393"/>
      <c r="AR26" s="393"/>
      <c r="AS26" s="393"/>
      <c r="AT26" s="393"/>
      <c r="AU26" s="393"/>
      <c r="AV26" s="393"/>
      <c r="AW26" s="393"/>
      <c r="AX26" s="393"/>
      <c r="AY26" s="393"/>
      <c r="AZ26" s="393"/>
      <c r="BA26" s="393"/>
      <c r="BB26" s="393"/>
      <c r="BC26" s="393"/>
      <c r="BD26" s="393"/>
      <c r="BE26" s="393"/>
      <c r="BF26" s="393"/>
      <c r="BG26" s="393"/>
      <c r="BH26" s="393"/>
      <c r="BI26" s="394"/>
      <c r="BJ26" s="389">
        <v>0</v>
      </c>
      <c r="BK26" s="390"/>
      <c r="BL26" s="390"/>
      <c r="BM26" s="390"/>
      <c r="BN26" s="390"/>
      <c r="BO26" s="390"/>
      <c r="BP26" s="390"/>
      <c r="BQ26" s="390"/>
      <c r="BR26" s="390"/>
      <c r="BS26" s="390"/>
      <c r="BT26" s="391"/>
      <c r="BU26" s="395">
        <v>0</v>
      </c>
      <c r="BV26" s="395"/>
      <c r="BW26" s="395"/>
      <c r="BX26" s="395"/>
      <c r="BY26" s="395"/>
      <c r="BZ26" s="395"/>
      <c r="CA26" s="395"/>
      <c r="CB26" s="395"/>
      <c r="CC26" s="395"/>
      <c r="CD26" s="395"/>
      <c r="CE26" s="395"/>
      <c r="CF26" s="395">
        <v>0</v>
      </c>
      <c r="CG26" s="395"/>
      <c r="CH26" s="395"/>
      <c r="CI26" s="395"/>
      <c r="CJ26" s="395"/>
      <c r="CK26" s="395"/>
      <c r="CL26" s="395"/>
      <c r="CM26" s="395"/>
      <c r="CN26" s="395"/>
      <c r="CO26" s="395"/>
      <c r="CP26" s="395"/>
      <c r="CQ26" s="395">
        <v>0</v>
      </c>
      <c r="CR26" s="395"/>
      <c r="CS26" s="395"/>
      <c r="CT26" s="395"/>
      <c r="CU26" s="395"/>
      <c r="CV26" s="395"/>
      <c r="CW26" s="395"/>
      <c r="CX26" s="395"/>
      <c r="CY26" s="395"/>
      <c r="CZ26" s="395"/>
      <c r="DA26" s="395"/>
      <c r="DB26" s="395">
        <v>0</v>
      </c>
      <c r="DC26" s="395"/>
      <c r="DD26" s="395"/>
      <c r="DE26" s="395"/>
      <c r="DF26" s="395"/>
      <c r="DG26" s="395"/>
      <c r="DH26" s="395"/>
      <c r="DI26" s="395"/>
      <c r="DJ26" s="395"/>
      <c r="DK26" s="395"/>
      <c r="DL26" s="395"/>
      <c r="DM26" s="16">
        <f t="shared" si="1"/>
        <v>0</v>
      </c>
      <c r="DN26" s="75"/>
      <c r="DO26" s="75"/>
    </row>
    <row r="27" spans="1:121" s="3" customFormat="1">
      <c r="A27" s="383" t="s">
        <v>10</v>
      </c>
      <c r="B27" s="384"/>
      <c r="C27" s="384"/>
      <c r="D27" s="384"/>
      <c r="E27" s="384"/>
      <c r="F27" s="384"/>
      <c r="G27" s="384"/>
      <c r="H27" s="384"/>
      <c r="I27" s="385"/>
      <c r="J27" s="392" t="s">
        <v>40</v>
      </c>
      <c r="K27" s="393"/>
      <c r="L27" s="393"/>
      <c r="M27" s="393"/>
      <c r="N27" s="393"/>
      <c r="O27" s="393"/>
      <c r="P27" s="393"/>
      <c r="Q27" s="393"/>
      <c r="R27" s="393"/>
      <c r="S27" s="393"/>
      <c r="T27" s="393"/>
      <c r="U27" s="393"/>
      <c r="V27" s="393"/>
      <c r="W27" s="393"/>
      <c r="X27" s="393"/>
      <c r="Y27" s="393"/>
      <c r="Z27" s="393"/>
      <c r="AA27" s="393"/>
      <c r="AB27" s="393"/>
      <c r="AC27" s="393"/>
      <c r="AD27" s="393"/>
      <c r="AE27" s="393"/>
      <c r="AF27" s="393"/>
      <c r="AG27" s="393"/>
      <c r="AH27" s="393"/>
      <c r="AI27" s="393"/>
      <c r="AJ27" s="393"/>
      <c r="AK27" s="393"/>
      <c r="AL27" s="393"/>
      <c r="AM27" s="393"/>
      <c r="AN27" s="393"/>
      <c r="AO27" s="393"/>
      <c r="AP27" s="393"/>
      <c r="AQ27" s="393"/>
      <c r="AR27" s="393"/>
      <c r="AS27" s="393"/>
      <c r="AT27" s="393"/>
      <c r="AU27" s="393"/>
      <c r="AV27" s="393"/>
      <c r="AW27" s="393"/>
      <c r="AX27" s="393"/>
      <c r="AY27" s="393"/>
      <c r="AZ27" s="393"/>
      <c r="BA27" s="393"/>
      <c r="BB27" s="393"/>
      <c r="BC27" s="393"/>
      <c r="BD27" s="393"/>
      <c r="BE27" s="393"/>
      <c r="BF27" s="393"/>
      <c r="BG27" s="393"/>
      <c r="BH27" s="393"/>
      <c r="BI27" s="394"/>
      <c r="BJ27" s="389">
        <v>0</v>
      </c>
      <c r="BK27" s="390"/>
      <c r="BL27" s="390"/>
      <c r="BM27" s="390"/>
      <c r="BN27" s="390"/>
      <c r="BO27" s="390"/>
      <c r="BP27" s="390"/>
      <c r="BQ27" s="390"/>
      <c r="BR27" s="390"/>
      <c r="BS27" s="390"/>
      <c r="BT27" s="391"/>
      <c r="BU27" s="395">
        <v>0</v>
      </c>
      <c r="BV27" s="395"/>
      <c r="BW27" s="395"/>
      <c r="BX27" s="395"/>
      <c r="BY27" s="395"/>
      <c r="BZ27" s="395"/>
      <c r="CA27" s="395"/>
      <c r="CB27" s="395"/>
      <c r="CC27" s="395"/>
      <c r="CD27" s="395"/>
      <c r="CE27" s="395"/>
      <c r="CF27" s="395">
        <v>0</v>
      </c>
      <c r="CG27" s="395"/>
      <c r="CH27" s="395"/>
      <c r="CI27" s="395"/>
      <c r="CJ27" s="395"/>
      <c r="CK27" s="395"/>
      <c r="CL27" s="395"/>
      <c r="CM27" s="395"/>
      <c r="CN27" s="395"/>
      <c r="CO27" s="395"/>
      <c r="CP27" s="395"/>
      <c r="CQ27" s="395">
        <v>0</v>
      </c>
      <c r="CR27" s="395"/>
      <c r="CS27" s="395"/>
      <c r="CT27" s="395"/>
      <c r="CU27" s="395"/>
      <c r="CV27" s="395"/>
      <c r="CW27" s="395"/>
      <c r="CX27" s="395"/>
      <c r="CY27" s="395"/>
      <c r="CZ27" s="395"/>
      <c r="DA27" s="395"/>
      <c r="DB27" s="395">
        <v>0</v>
      </c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">
        <f t="shared" si="1"/>
        <v>0</v>
      </c>
      <c r="DN27" s="75"/>
      <c r="DO27" s="75"/>
      <c r="DQ27" s="19"/>
    </row>
    <row r="28" spans="1:121" s="3" customFormat="1">
      <c r="A28" s="383" t="s">
        <v>11</v>
      </c>
      <c r="B28" s="384"/>
      <c r="C28" s="384"/>
      <c r="D28" s="384"/>
      <c r="E28" s="384"/>
      <c r="F28" s="384"/>
      <c r="G28" s="384"/>
      <c r="H28" s="384"/>
      <c r="I28" s="385"/>
      <c r="J28" s="392" t="s">
        <v>41</v>
      </c>
      <c r="K28" s="393"/>
      <c r="L28" s="393"/>
      <c r="M28" s="393"/>
      <c r="N28" s="393"/>
      <c r="O28" s="393"/>
      <c r="P28" s="393"/>
      <c r="Q28" s="393"/>
      <c r="R28" s="393"/>
      <c r="S28" s="393"/>
      <c r="T28" s="393"/>
      <c r="U28" s="393"/>
      <c r="V28" s="393"/>
      <c r="W28" s="393"/>
      <c r="X28" s="393"/>
      <c r="Y28" s="393"/>
      <c r="Z28" s="393"/>
      <c r="AA28" s="393"/>
      <c r="AB28" s="393"/>
      <c r="AC28" s="393"/>
      <c r="AD28" s="393"/>
      <c r="AE28" s="393"/>
      <c r="AF28" s="393"/>
      <c r="AG28" s="393"/>
      <c r="AH28" s="393"/>
      <c r="AI28" s="393"/>
      <c r="AJ28" s="393"/>
      <c r="AK28" s="393"/>
      <c r="AL28" s="393"/>
      <c r="AM28" s="393"/>
      <c r="AN28" s="393"/>
      <c r="AO28" s="393"/>
      <c r="AP28" s="393"/>
      <c r="AQ28" s="393"/>
      <c r="AR28" s="393"/>
      <c r="AS28" s="393"/>
      <c r="AT28" s="393"/>
      <c r="AU28" s="393"/>
      <c r="AV28" s="393"/>
      <c r="AW28" s="393"/>
      <c r="AX28" s="393"/>
      <c r="AY28" s="393"/>
      <c r="AZ28" s="393"/>
      <c r="BA28" s="393"/>
      <c r="BB28" s="393"/>
      <c r="BC28" s="393"/>
      <c r="BD28" s="393"/>
      <c r="BE28" s="393"/>
      <c r="BF28" s="393"/>
      <c r="BG28" s="393"/>
      <c r="BH28" s="393"/>
      <c r="BI28" s="394"/>
      <c r="BJ28" s="389">
        <v>0</v>
      </c>
      <c r="BK28" s="390"/>
      <c r="BL28" s="390"/>
      <c r="BM28" s="390"/>
      <c r="BN28" s="390"/>
      <c r="BO28" s="390"/>
      <c r="BP28" s="390"/>
      <c r="BQ28" s="390"/>
      <c r="BR28" s="390"/>
      <c r="BS28" s="390"/>
      <c r="BT28" s="391"/>
      <c r="BU28" s="395">
        <v>0</v>
      </c>
      <c r="BV28" s="395"/>
      <c r="BW28" s="395"/>
      <c r="BX28" s="395"/>
      <c r="BY28" s="395"/>
      <c r="BZ28" s="395"/>
      <c r="CA28" s="395"/>
      <c r="CB28" s="395"/>
      <c r="CC28" s="395"/>
      <c r="CD28" s="395"/>
      <c r="CE28" s="395"/>
      <c r="CF28" s="395">
        <v>0</v>
      </c>
      <c r="CG28" s="395"/>
      <c r="CH28" s="395"/>
      <c r="CI28" s="395"/>
      <c r="CJ28" s="395"/>
      <c r="CK28" s="395"/>
      <c r="CL28" s="395"/>
      <c r="CM28" s="395"/>
      <c r="CN28" s="395"/>
      <c r="CO28" s="395"/>
      <c r="CP28" s="395"/>
      <c r="CQ28" s="395">
        <v>0</v>
      </c>
      <c r="CR28" s="395"/>
      <c r="CS28" s="395"/>
      <c r="CT28" s="395"/>
      <c r="CU28" s="395"/>
      <c r="CV28" s="395"/>
      <c r="CW28" s="395"/>
      <c r="CX28" s="395"/>
      <c r="CY28" s="395"/>
      <c r="CZ28" s="395"/>
      <c r="DA28" s="395"/>
      <c r="DB28" s="395">
        <v>0</v>
      </c>
      <c r="DC28" s="395"/>
      <c r="DD28" s="395"/>
      <c r="DE28" s="395"/>
      <c r="DF28" s="395"/>
      <c r="DG28" s="395"/>
      <c r="DH28" s="395"/>
      <c r="DI28" s="395"/>
      <c r="DJ28" s="395"/>
      <c r="DK28" s="395"/>
      <c r="DL28" s="395"/>
      <c r="DM28" s="16">
        <f t="shared" si="1"/>
        <v>0</v>
      </c>
      <c r="DN28" s="75"/>
      <c r="DO28" s="75"/>
    </row>
    <row r="29" spans="1:121" s="3" customFormat="1">
      <c r="A29" s="383" t="s">
        <v>12</v>
      </c>
      <c r="B29" s="384"/>
      <c r="C29" s="384"/>
      <c r="D29" s="384"/>
      <c r="E29" s="384"/>
      <c r="F29" s="384"/>
      <c r="G29" s="384"/>
      <c r="H29" s="384"/>
      <c r="I29" s="385"/>
      <c r="J29" s="392" t="s">
        <v>42</v>
      </c>
      <c r="K29" s="393"/>
      <c r="L29" s="393"/>
      <c r="M29" s="393"/>
      <c r="N29" s="393"/>
      <c r="O29" s="393"/>
      <c r="P29" s="393"/>
      <c r="Q29" s="393"/>
      <c r="R29" s="393"/>
      <c r="S29" s="393"/>
      <c r="T29" s="393"/>
      <c r="U29" s="393"/>
      <c r="V29" s="393"/>
      <c r="W29" s="393"/>
      <c r="X29" s="393"/>
      <c r="Y29" s="393"/>
      <c r="Z29" s="393"/>
      <c r="AA29" s="393"/>
      <c r="AB29" s="393"/>
      <c r="AC29" s="393"/>
      <c r="AD29" s="393"/>
      <c r="AE29" s="393"/>
      <c r="AF29" s="393"/>
      <c r="AG29" s="393"/>
      <c r="AH29" s="393"/>
      <c r="AI29" s="393"/>
      <c r="AJ29" s="393"/>
      <c r="AK29" s="393"/>
      <c r="AL29" s="393"/>
      <c r="AM29" s="393"/>
      <c r="AN29" s="393"/>
      <c r="AO29" s="393"/>
      <c r="AP29" s="393"/>
      <c r="AQ29" s="393"/>
      <c r="AR29" s="393"/>
      <c r="AS29" s="393"/>
      <c r="AT29" s="393"/>
      <c r="AU29" s="393"/>
      <c r="AV29" s="393"/>
      <c r="AW29" s="393"/>
      <c r="AX29" s="393"/>
      <c r="AY29" s="393"/>
      <c r="AZ29" s="393"/>
      <c r="BA29" s="393"/>
      <c r="BB29" s="393"/>
      <c r="BC29" s="393"/>
      <c r="BD29" s="393"/>
      <c r="BE29" s="393"/>
      <c r="BF29" s="393"/>
      <c r="BG29" s="393"/>
      <c r="BH29" s="393"/>
      <c r="BI29" s="394"/>
      <c r="BJ29" s="389">
        <v>0</v>
      </c>
      <c r="BK29" s="390"/>
      <c r="BL29" s="390"/>
      <c r="BM29" s="390"/>
      <c r="BN29" s="390"/>
      <c r="BO29" s="390"/>
      <c r="BP29" s="390"/>
      <c r="BQ29" s="390"/>
      <c r="BR29" s="390"/>
      <c r="BS29" s="390"/>
      <c r="BT29" s="391"/>
      <c r="BU29" s="395">
        <v>0</v>
      </c>
      <c r="BV29" s="395"/>
      <c r="BW29" s="395"/>
      <c r="BX29" s="395"/>
      <c r="BY29" s="395"/>
      <c r="BZ29" s="395"/>
      <c r="CA29" s="395"/>
      <c r="CB29" s="395"/>
      <c r="CC29" s="395"/>
      <c r="CD29" s="395"/>
      <c r="CE29" s="395"/>
      <c r="CF29" s="395">
        <v>0</v>
      </c>
      <c r="CG29" s="395"/>
      <c r="CH29" s="395"/>
      <c r="CI29" s="395"/>
      <c r="CJ29" s="395"/>
      <c r="CK29" s="395"/>
      <c r="CL29" s="395"/>
      <c r="CM29" s="395"/>
      <c r="CN29" s="395"/>
      <c r="CO29" s="395"/>
      <c r="CP29" s="395"/>
      <c r="CQ29" s="395">
        <v>0</v>
      </c>
      <c r="CR29" s="395"/>
      <c r="CS29" s="395"/>
      <c r="CT29" s="395"/>
      <c r="CU29" s="395"/>
      <c r="CV29" s="395"/>
      <c r="CW29" s="395"/>
      <c r="CX29" s="395"/>
      <c r="CY29" s="395"/>
      <c r="CZ29" s="395"/>
      <c r="DA29" s="395"/>
      <c r="DB29" s="395">
        <v>0</v>
      </c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">
        <f t="shared" si="1"/>
        <v>0</v>
      </c>
      <c r="DN29" s="75"/>
      <c r="DO29" s="75"/>
    </row>
    <row r="30" spans="1:121" s="3" customFormat="1">
      <c r="A30" s="383" t="s">
        <v>13</v>
      </c>
      <c r="B30" s="384"/>
      <c r="C30" s="384"/>
      <c r="D30" s="384"/>
      <c r="E30" s="384"/>
      <c r="F30" s="384"/>
      <c r="G30" s="384"/>
      <c r="H30" s="384"/>
      <c r="I30" s="385"/>
      <c r="J30" s="392" t="s">
        <v>43</v>
      </c>
      <c r="K30" s="393"/>
      <c r="L30" s="393"/>
      <c r="M30" s="393"/>
      <c r="N30" s="393"/>
      <c r="O30" s="393"/>
      <c r="P30" s="393"/>
      <c r="Q30" s="393"/>
      <c r="R30" s="393"/>
      <c r="S30" s="393"/>
      <c r="T30" s="393"/>
      <c r="U30" s="393"/>
      <c r="V30" s="393"/>
      <c r="W30" s="393"/>
      <c r="X30" s="393"/>
      <c r="Y30" s="393"/>
      <c r="Z30" s="393"/>
      <c r="AA30" s="393"/>
      <c r="AB30" s="393"/>
      <c r="AC30" s="393"/>
      <c r="AD30" s="393"/>
      <c r="AE30" s="393"/>
      <c r="AF30" s="393"/>
      <c r="AG30" s="393"/>
      <c r="AH30" s="393"/>
      <c r="AI30" s="393"/>
      <c r="AJ30" s="393"/>
      <c r="AK30" s="393"/>
      <c r="AL30" s="393"/>
      <c r="AM30" s="393"/>
      <c r="AN30" s="393"/>
      <c r="AO30" s="393"/>
      <c r="AP30" s="393"/>
      <c r="AQ30" s="393"/>
      <c r="AR30" s="393"/>
      <c r="AS30" s="393"/>
      <c r="AT30" s="393"/>
      <c r="AU30" s="393"/>
      <c r="AV30" s="393"/>
      <c r="AW30" s="393"/>
      <c r="AX30" s="393"/>
      <c r="AY30" s="393"/>
      <c r="AZ30" s="393"/>
      <c r="BA30" s="393"/>
      <c r="BB30" s="393"/>
      <c r="BC30" s="393"/>
      <c r="BD30" s="393"/>
      <c r="BE30" s="393"/>
      <c r="BF30" s="393"/>
      <c r="BG30" s="393"/>
      <c r="BH30" s="393"/>
      <c r="BI30" s="394"/>
      <c r="BJ30" s="389">
        <v>0</v>
      </c>
      <c r="BK30" s="390"/>
      <c r="BL30" s="390"/>
      <c r="BM30" s="390"/>
      <c r="BN30" s="390"/>
      <c r="BO30" s="390"/>
      <c r="BP30" s="390"/>
      <c r="BQ30" s="390"/>
      <c r="BR30" s="390"/>
      <c r="BS30" s="390"/>
      <c r="BT30" s="391"/>
      <c r="BU30" s="395">
        <v>0</v>
      </c>
      <c r="BV30" s="395"/>
      <c r="BW30" s="395"/>
      <c r="BX30" s="395"/>
      <c r="BY30" s="395"/>
      <c r="BZ30" s="395"/>
      <c r="CA30" s="395"/>
      <c r="CB30" s="395"/>
      <c r="CC30" s="395"/>
      <c r="CD30" s="395"/>
      <c r="CE30" s="395"/>
      <c r="CF30" s="395">
        <v>0</v>
      </c>
      <c r="CG30" s="395"/>
      <c r="CH30" s="395"/>
      <c r="CI30" s="395"/>
      <c r="CJ30" s="395"/>
      <c r="CK30" s="395"/>
      <c r="CL30" s="395"/>
      <c r="CM30" s="395"/>
      <c r="CN30" s="395"/>
      <c r="CO30" s="395"/>
      <c r="CP30" s="395"/>
      <c r="CQ30" s="395">
        <v>0</v>
      </c>
      <c r="CR30" s="395"/>
      <c r="CS30" s="395"/>
      <c r="CT30" s="395"/>
      <c r="CU30" s="395"/>
      <c r="CV30" s="395"/>
      <c r="CW30" s="395"/>
      <c r="CX30" s="395"/>
      <c r="CY30" s="395"/>
      <c r="CZ30" s="395"/>
      <c r="DA30" s="395"/>
      <c r="DB30" s="395">
        <v>0</v>
      </c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16">
        <f t="shared" si="1"/>
        <v>0</v>
      </c>
      <c r="DN30" s="75"/>
      <c r="DO30" s="75"/>
    </row>
    <row r="31" spans="1:121" s="3" customFormat="1">
      <c r="A31" s="383" t="s">
        <v>14</v>
      </c>
      <c r="B31" s="384"/>
      <c r="C31" s="384"/>
      <c r="D31" s="384"/>
      <c r="E31" s="384"/>
      <c r="F31" s="384"/>
      <c r="G31" s="384"/>
      <c r="H31" s="384"/>
      <c r="I31" s="385"/>
      <c r="J31" s="392" t="s">
        <v>44</v>
      </c>
      <c r="K31" s="393"/>
      <c r="L31" s="393"/>
      <c r="M31" s="393"/>
      <c r="N31" s="393"/>
      <c r="O31" s="393"/>
      <c r="P31" s="393"/>
      <c r="Q31" s="393"/>
      <c r="R31" s="393"/>
      <c r="S31" s="393"/>
      <c r="T31" s="393"/>
      <c r="U31" s="393"/>
      <c r="V31" s="393"/>
      <c r="W31" s="393"/>
      <c r="X31" s="393"/>
      <c r="Y31" s="393"/>
      <c r="Z31" s="393"/>
      <c r="AA31" s="393"/>
      <c r="AB31" s="393"/>
      <c r="AC31" s="393"/>
      <c r="AD31" s="393"/>
      <c r="AE31" s="393"/>
      <c r="AF31" s="393"/>
      <c r="AG31" s="393"/>
      <c r="AH31" s="393"/>
      <c r="AI31" s="393"/>
      <c r="AJ31" s="393"/>
      <c r="AK31" s="393"/>
      <c r="AL31" s="393"/>
      <c r="AM31" s="393"/>
      <c r="AN31" s="393"/>
      <c r="AO31" s="393"/>
      <c r="AP31" s="393"/>
      <c r="AQ31" s="393"/>
      <c r="AR31" s="393"/>
      <c r="AS31" s="393"/>
      <c r="AT31" s="393"/>
      <c r="AU31" s="393"/>
      <c r="AV31" s="393"/>
      <c r="AW31" s="393"/>
      <c r="AX31" s="393"/>
      <c r="AY31" s="393"/>
      <c r="AZ31" s="393"/>
      <c r="BA31" s="393"/>
      <c r="BB31" s="393"/>
      <c r="BC31" s="393"/>
      <c r="BD31" s="393"/>
      <c r="BE31" s="393"/>
      <c r="BF31" s="393"/>
      <c r="BG31" s="393"/>
      <c r="BH31" s="393"/>
      <c r="BI31" s="394"/>
      <c r="BJ31" s="389">
        <v>0</v>
      </c>
      <c r="BK31" s="390"/>
      <c r="BL31" s="390"/>
      <c r="BM31" s="390"/>
      <c r="BN31" s="390"/>
      <c r="BO31" s="390"/>
      <c r="BP31" s="390"/>
      <c r="BQ31" s="390"/>
      <c r="BR31" s="390"/>
      <c r="BS31" s="390"/>
      <c r="BT31" s="391"/>
      <c r="BU31" s="395">
        <v>0</v>
      </c>
      <c r="BV31" s="395"/>
      <c r="BW31" s="395"/>
      <c r="BX31" s="395"/>
      <c r="BY31" s="395"/>
      <c r="BZ31" s="395"/>
      <c r="CA31" s="395"/>
      <c r="CB31" s="395"/>
      <c r="CC31" s="395"/>
      <c r="CD31" s="395"/>
      <c r="CE31" s="395"/>
      <c r="CF31" s="395">
        <v>0</v>
      </c>
      <c r="CG31" s="395"/>
      <c r="CH31" s="395"/>
      <c r="CI31" s="395"/>
      <c r="CJ31" s="395"/>
      <c r="CK31" s="395"/>
      <c r="CL31" s="395"/>
      <c r="CM31" s="395"/>
      <c r="CN31" s="395"/>
      <c r="CO31" s="395"/>
      <c r="CP31" s="395"/>
      <c r="CQ31" s="395">
        <v>0</v>
      </c>
      <c r="CR31" s="395"/>
      <c r="CS31" s="395"/>
      <c r="CT31" s="395"/>
      <c r="CU31" s="395"/>
      <c r="CV31" s="395"/>
      <c r="CW31" s="395"/>
      <c r="CX31" s="395"/>
      <c r="CY31" s="395"/>
      <c r="CZ31" s="395"/>
      <c r="DA31" s="395"/>
      <c r="DB31" s="395">
        <v>0</v>
      </c>
      <c r="DC31" s="395"/>
      <c r="DD31" s="395"/>
      <c r="DE31" s="395"/>
      <c r="DF31" s="395"/>
      <c r="DG31" s="395"/>
      <c r="DH31" s="395"/>
      <c r="DI31" s="395"/>
      <c r="DJ31" s="395"/>
      <c r="DK31" s="395"/>
      <c r="DL31" s="395"/>
      <c r="DM31" s="16">
        <f t="shared" si="1"/>
        <v>0</v>
      </c>
      <c r="DN31" s="75"/>
      <c r="DO31" s="75"/>
    </row>
    <row r="32" spans="1:121" s="4" customFormat="1">
      <c r="A32" s="429"/>
      <c r="B32" s="430"/>
      <c r="C32" s="430"/>
      <c r="D32" s="430"/>
      <c r="E32" s="430"/>
      <c r="F32" s="430"/>
      <c r="G32" s="430"/>
      <c r="H32" s="430"/>
      <c r="I32" s="431"/>
      <c r="J32" s="432" t="s">
        <v>45</v>
      </c>
      <c r="K32" s="433"/>
      <c r="L32" s="433"/>
      <c r="M32" s="433"/>
      <c r="N32" s="433"/>
      <c r="O32" s="433"/>
      <c r="P32" s="433"/>
      <c r="Q32" s="433"/>
      <c r="R32" s="433"/>
      <c r="S32" s="433"/>
      <c r="T32" s="433"/>
      <c r="U32" s="433"/>
      <c r="V32" s="433"/>
      <c r="W32" s="433"/>
      <c r="X32" s="433"/>
      <c r="Y32" s="433"/>
      <c r="Z32" s="433"/>
      <c r="AA32" s="433"/>
      <c r="AB32" s="433"/>
      <c r="AC32" s="433"/>
      <c r="AD32" s="433"/>
      <c r="AE32" s="433"/>
      <c r="AF32" s="433"/>
      <c r="AG32" s="433"/>
      <c r="AH32" s="433"/>
      <c r="AI32" s="433"/>
      <c r="AJ32" s="433"/>
      <c r="AK32" s="433"/>
      <c r="AL32" s="433"/>
      <c r="AM32" s="433"/>
      <c r="AN32" s="433"/>
      <c r="AO32" s="433"/>
      <c r="AP32" s="433"/>
      <c r="AQ32" s="433"/>
      <c r="AR32" s="433"/>
      <c r="AS32" s="433"/>
      <c r="AT32" s="433"/>
      <c r="AU32" s="433"/>
      <c r="AV32" s="433"/>
      <c r="AW32" s="433"/>
      <c r="AX32" s="433"/>
      <c r="AY32" s="433"/>
      <c r="AZ32" s="433"/>
      <c r="BA32" s="433"/>
      <c r="BB32" s="433"/>
      <c r="BC32" s="433"/>
      <c r="BD32" s="433"/>
      <c r="BE32" s="433"/>
      <c r="BF32" s="433"/>
      <c r="BG32" s="433"/>
      <c r="BH32" s="433"/>
      <c r="BI32" s="434"/>
      <c r="BJ32" s="435">
        <f>BJ7+BJ24</f>
        <v>46.724000000000004</v>
      </c>
      <c r="BK32" s="436"/>
      <c r="BL32" s="436"/>
      <c r="BM32" s="436"/>
      <c r="BN32" s="436"/>
      <c r="BO32" s="436"/>
      <c r="BP32" s="436"/>
      <c r="BQ32" s="436"/>
      <c r="BR32" s="436"/>
      <c r="BS32" s="436"/>
      <c r="BT32" s="437"/>
      <c r="BU32" s="441">
        <f>BU7+BU24</f>
        <v>53.281999999999996</v>
      </c>
      <c r="BV32" s="441"/>
      <c r="BW32" s="441"/>
      <c r="BX32" s="441"/>
      <c r="BY32" s="441"/>
      <c r="BZ32" s="441"/>
      <c r="CA32" s="441"/>
      <c r="CB32" s="441"/>
      <c r="CC32" s="441"/>
      <c r="CD32" s="441"/>
      <c r="CE32" s="441"/>
      <c r="CF32" s="441">
        <f>CF7+CF24</f>
        <v>59.75</v>
      </c>
      <c r="CG32" s="441"/>
      <c r="CH32" s="441"/>
      <c r="CI32" s="441"/>
      <c r="CJ32" s="441"/>
      <c r="CK32" s="441"/>
      <c r="CL32" s="441"/>
      <c r="CM32" s="441"/>
      <c r="CN32" s="441"/>
      <c r="CO32" s="441"/>
      <c r="CP32" s="441"/>
      <c r="CQ32" s="441">
        <f>CQ7+CQ24</f>
        <v>61.875</v>
      </c>
      <c r="CR32" s="441"/>
      <c r="CS32" s="441"/>
      <c r="CT32" s="441"/>
      <c r="CU32" s="441"/>
      <c r="CV32" s="441"/>
      <c r="CW32" s="441"/>
      <c r="CX32" s="441"/>
      <c r="CY32" s="441"/>
      <c r="CZ32" s="441"/>
      <c r="DA32" s="441"/>
      <c r="DB32" s="441">
        <f>DB7+DB24</f>
        <v>67.408500000000004</v>
      </c>
      <c r="DC32" s="441"/>
      <c r="DD32" s="441"/>
      <c r="DE32" s="441"/>
      <c r="DF32" s="441"/>
      <c r="DG32" s="441"/>
      <c r="DH32" s="441"/>
      <c r="DI32" s="441"/>
      <c r="DJ32" s="441"/>
      <c r="DK32" s="441"/>
      <c r="DL32" s="441"/>
      <c r="DM32" s="29">
        <f t="shared" si="1"/>
        <v>289.03949999999998</v>
      </c>
      <c r="DN32" s="77"/>
      <c r="DO32" s="77"/>
    </row>
    <row r="33" spans="1:119" s="3" customFormat="1">
      <c r="A33" s="383"/>
      <c r="B33" s="384"/>
      <c r="C33" s="384"/>
      <c r="D33" s="384"/>
      <c r="E33" s="384"/>
      <c r="F33" s="384"/>
      <c r="G33" s="384"/>
      <c r="H33" s="384"/>
      <c r="I33" s="385"/>
      <c r="J33" s="392" t="s">
        <v>57</v>
      </c>
      <c r="K33" s="393"/>
      <c r="L33" s="393"/>
      <c r="M33" s="393"/>
      <c r="N33" s="393"/>
      <c r="O33" s="393"/>
      <c r="P33" s="393"/>
      <c r="Q33" s="393"/>
      <c r="R33" s="393"/>
      <c r="S33" s="393"/>
      <c r="T33" s="393"/>
      <c r="U33" s="393"/>
      <c r="V33" s="393"/>
      <c r="W33" s="393"/>
      <c r="X33" s="393"/>
      <c r="Y33" s="393"/>
      <c r="Z33" s="393"/>
      <c r="AA33" s="393"/>
      <c r="AB33" s="393"/>
      <c r="AC33" s="393"/>
      <c r="AD33" s="393"/>
      <c r="AE33" s="393"/>
      <c r="AF33" s="393"/>
      <c r="AG33" s="393"/>
      <c r="AH33" s="393"/>
      <c r="AI33" s="393"/>
      <c r="AJ33" s="393"/>
      <c r="AK33" s="393"/>
      <c r="AL33" s="393"/>
      <c r="AM33" s="393"/>
      <c r="AN33" s="393"/>
      <c r="AO33" s="393"/>
      <c r="AP33" s="393"/>
      <c r="AQ33" s="393"/>
      <c r="AR33" s="393"/>
      <c r="AS33" s="393"/>
      <c r="AT33" s="393"/>
      <c r="AU33" s="393"/>
      <c r="AV33" s="393"/>
      <c r="AW33" s="393"/>
      <c r="AX33" s="393"/>
      <c r="AY33" s="393"/>
      <c r="AZ33" s="393"/>
      <c r="BA33" s="393"/>
      <c r="BB33" s="393"/>
      <c r="BC33" s="393"/>
      <c r="BD33" s="393"/>
      <c r="BE33" s="393"/>
      <c r="BF33" s="393"/>
      <c r="BG33" s="393"/>
      <c r="BH33" s="393"/>
      <c r="BI33" s="394"/>
      <c r="BJ33" s="389">
        <v>0</v>
      </c>
      <c r="BK33" s="390"/>
      <c r="BL33" s="390"/>
      <c r="BM33" s="390"/>
      <c r="BN33" s="390"/>
      <c r="BO33" s="390"/>
      <c r="BP33" s="390"/>
      <c r="BQ33" s="390"/>
      <c r="BR33" s="390"/>
      <c r="BS33" s="390"/>
      <c r="BT33" s="391"/>
      <c r="BU33" s="395">
        <v>0</v>
      </c>
      <c r="BV33" s="395"/>
      <c r="BW33" s="395"/>
      <c r="BX33" s="395"/>
      <c r="BY33" s="395"/>
      <c r="BZ33" s="395"/>
      <c r="CA33" s="395"/>
      <c r="CB33" s="395"/>
      <c r="CC33" s="395"/>
      <c r="CD33" s="395"/>
      <c r="CE33" s="395"/>
      <c r="CF33" s="395">
        <v>0</v>
      </c>
      <c r="CG33" s="395"/>
      <c r="CH33" s="395"/>
      <c r="CI33" s="395"/>
      <c r="CJ33" s="395"/>
      <c r="CK33" s="395"/>
      <c r="CL33" s="395"/>
      <c r="CM33" s="395"/>
      <c r="CN33" s="395"/>
      <c r="CO33" s="395"/>
      <c r="CP33" s="395"/>
      <c r="CQ33" s="395">
        <v>0</v>
      </c>
      <c r="CR33" s="395"/>
      <c r="CS33" s="395"/>
      <c r="CT33" s="395"/>
      <c r="CU33" s="395"/>
      <c r="CV33" s="395"/>
      <c r="CW33" s="395"/>
      <c r="CX33" s="395"/>
      <c r="CY33" s="395"/>
      <c r="CZ33" s="395"/>
      <c r="DA33" s="395"/>
      <c r="DB33" s="395">
        <v>0</v>
      </c>
      <c r="DC33" s="395"/>
      <c r="DD33" s="395"/>
      <c r="DE33" s="395"/>
      <c r="DF33" s="395"/>
      <c r="DG33" s="395"/>
      <c r="DH33" s="395"/>
      <c r="DI33" s="395"/>
      <c r="DJ33" s="395"/>
      <c r="DK33" s="395"/>
      <c r="DL33" s="395"/>
      <c r="DM33" s="16">
        <f t="shared" si="1"/>
        <v>0</v>
      </c>
      <c r="DN33" s="75"/>
      <c r="DO33" s="75"/>
    </row>
    <row r="34" spans="1:119" s="3" customFormat="1">
      <c r="A34" s="383"/>
      <c r="B34" s="384"/>
      <c r="C34" s="384"/>
      <c r="D34" s="384"/>
      <c r="E34" s="384"/>
      <c r="F34" s="384"/>
      <c r="G34" s="384"/>
      <c r="H34" s="384"/>
      <c r="I34" s="385"/>
      <c r="J34" s="438" t="s">
        <v>46</v>
      </c>
      <c r="K34" s="439"/>
      <c r="L34" s="439"/>
      <c r="M34" s="439"/>
      <c r="N34" s="439"/>
      <c r="O34" s="439"/>
      <c r="P34" s="439"/>
      <c r="Q34" s="439"/>
      <c r="R34" s="439"/>
      <c r="S34" s="439"/>
      <c r="T34" s="439"/>
      <c r="U34" s="439"/>
      <c r="V34" s="439"/>
      <c r="W34" s="439"/>
      <c r="X34" s="439"/>
      <c r="Y34" s="439"/>
      <c r="Z34" s="439"/>
      <c r="AA34" s="439"/>
      <c r="AB34" s="439"/>
      <c r="AC34" s="439"/>
      <c r="AD34" s="439"/>
      <c r="AE34" s="439"/>
      <c r="AF34" s="439"/>
      <c r="AG34" s="439"/>
      <c r="AH34" s="439"/>
      <c r="AI34" s="439"/>
      <c r="AJ34" s="439"/>
      <c r="AK34" s="439"/>
      <c r="AL34" s="439"/>
      <c r="AM34" s="439"/>
      <c r="AN34" s="439"/>
      <c r="AO34" s="439"/>
      <c r="AP34" s="439"/>
      <c r="AQ34" s="439"/>
      <c r="AR34" s="439"/>
      <c r="AS34" s="439"/>
      <c r="AT34" s="439"/>
      <c r="AU34" s="439"/>
      <c r="AV34" s="439"/>
      <c r="AW34" s="439"/>
      <c r="AX34" s="439"/>
      <c r="AY34" s="439"/>
      <c r="AZ34" s="439"/>
      <c r="BA34" s="439"/>
      <c r="BB34" s="439"/>
      <c r="BC34" s="439"/>
      <c r="BD34" s="439"/>
      <c r="BE34" s="439"/>
      <c r="BF34" s="439"/>
      <c r="BG34" s="439"/>
      <c r="BH34" s="439"/>
      <c r="BI34" s="440"/>
      <c r="BJ34" s="389">
        <v>0</v>
      </c>
      <c r="BK34" s="390"/>
      <c r="BL34" s="390"/>
      <c r="BM34" s="390"/>
      <c r="BN34" s="390"/>
      <c r="BO34" s="390"/>
      <c r="BP34" s="390"/>
      <c r="BQ34" s="390"/>
      <c r="BR34" s="390"/>
      <c r="BS34" s="390"/>
      <c r="BT34" s="391"/>
      <c r="BU34" s="395">
        <v>0</v>
      </c>
      <c r="BV34" s="395"/>
      <c r="BW34" s="395"/>
      <c r="BX34" s="395"/>
      <c r="BY34" s="395"/>
      <c r="BZ34" s="395"/>
      <c r="CA34" s="395"/>
      <c r="CB34" s="395"/>
      <c r="CC34" s="395"/>
      <c r="CD34" s="395"/>
      <c r="CE34" s="395"/>
      <c r="CF34" s="395">
        <v>0</v>
      </c>
      <c r="CG34" s="395"/>
      <c r="CH34" s="395"/>
      <c r="CI34" s="395"/>
      <c r="CJ34" s="395"/>
      <c r="CK34" s="395"/>
      <c r="CL34" s="395"/>
      <c r="CM34" s="395"/>
      <c r="CN34" s="395"/>
      <c r="CO34" s="395"/>
      <c r="CP34" s="395"/>
      <c r="CQ34" s="395">
        <v>0</v>
      </c>
      <c r="CR34" s="395"/>
      <c r="CS34" s="395"/>
      <c r="CT34" s="395"/>
      <c r="CU34" s="395"/>
      <c r="CV34" s="395"/>
      <c r="CW34" s="395"/>
      <c r="CX34" s="395"/>
      <c r="CY34" s="395"/>
      <c r="CZ34" s="395"/>
      <c r="DA34" s="395"/>
      <c r="DB34" s="395">
        <v>0</v>
      </c>
      <c r="DC34" s="395"/>
      <c r="DD34" s="395"/>
      <c r="DE34" s="395"/>
      <c r="DF34" s="395"/>
      <c r="DG34" s="395"/>
      <c r="DH34" s="395"/>
      <c r="DI34" s="395"/>
      <c r="DJ34" s="395"/>
      <c r="DK34" s="395"/>
      <c r="DL34" s="395"/>
      <c r="DM34" s="16">
        <f t="shared" si="1"/>
        <v>0</v>
      </c>
      <c r="DN34" s="75"/>
      <c r="DO34" s="75"/>
    </row>
    <row r="35" spans="1:119" s="3" customFormat="1" ht="13.5" thickBot="1">
      <c r="A35" s="420"/>
      <c r="B35" s="421"/>
      <c r="C35" s="421"/>
      <c r="D35" s="421"/>
      <c r="E35" s="421"/>
      <c r="F35" s="421"/>
      <c r="G35" s="421"/>
      <c r="H35" s="421"/>
      <c r="I35" s="422"/>
      <c r="J35" s="423" t="s">
        <v>47</v>
      </c>
      <c r="K35" s="424"/>
      <c r="L35" s="424"/>
      <c r="M35" s="424"/>
      <c r="N35" s="424"/>
      <c r="O35" s="424"/>
      <c r="P35" s="424"/>
      <c r="Q35" s="424"/>
      <c r="R35" s="424"/>
      <c r="S35" s="424"/>
      <c r="T35" s="424"/>
      <c r="U35" s="424"/>
      <c r="V35" s="424"/>
      <c r="W35" s="424"/>
      <c r="X35" s="424"/>
      <c r="Y35" s="424"/>
      <c r="Z35" s="424"/>
      <c r="AA35" s="424"/>
      <c r="AB35" s="424"/>
      <c r="AC35" s="424"/>
      <c r="AD35" s="424"/>
      <c r="AE35" s="424"/>
      <c r="AF35" s="424"/>
      <c r="AG35" s="424"/>
      <c r="AH35" s="424"/>
      <c r="AI35" s="424"/>
      <c r="AJ35" s="424"/>
      <c r="AK35" s="424"/>
      <c r="AL35" s="424"/>
      <c r="AM35" s="424"/>
      <c r="AN35" s="424"/>
      <c r="AO35" s="424"/>
      <c r="AP35" s="424"/>
      <c r="AQ35" s="424"/>
      <c r="AR35" s="424"/>
      <c r="AS35" s="424"/>
      <c r="AT35" s="424"/>
      <c r="AU35" s="424"/>
      <c r="AV35" s="424"/>
      <c r="AW35" s="424"/>
      <c r="AX35" s="424"/>
      <c r="AY35" s="424"/>
      <c r="AZ35" s="424"/>
      <c r="BA35" s="424"/>
      <c r="BB35" s="424"/>
      <c r="BC35" s="424"/>
      <c r="BD35" s="424"/>
      <c r="BE35" s="424"/>
      <c r="BF35" s="424"/>
      <c r="BG35" s="424"/>
      <c r="BH35" s="424"/>
      <c r="BI35" s="425"/>
      <c r="BJ35" s="426">
        <v>0</v>
      </c>
      <c r="BK35" s="427"/>
      <c r="BL35" s="427"/>
      <c r="BM35" s="427"/>
      <c r="BN35" s="427"/>
      <c r="BO35" s="427"/>
      <c r="BP35" s="427"/>
      <c r="BQ35" s="427"/>
      <c r="BR35" s="427"/>
      <c r="BS35" s="427"/>
      <c r="BT35" s="428"/>
      <c r="BU35" s="419">
        <v>0</v>
      </c>
      <c r="BV35" s="419"/>
      <c r="BW35" s="419"/>
      <c r="BX35" s="419"/>
      <c r="BY35" s="419"/>
      <c r="BZ35" s="419"/>
      <c r="CA35" s="419"/>
      <c r="CB35" s="419"/>
      <c r="CC35" s="419"/>
      <c r="CD35" s="419"/>
      <c r="CE35" s="419"/>
      <c r="CF35" s="419">
        <v>0</v>
      </c>
      <c r="CG35" s="419"/>
      <c r="CH35" s="419"/>
      <c r="CI35" s="419"/>
      <c r="CJ35" s="419"/>
      <c r="CK35" s="419"/>
      <c r="CL35" s="419"/>
      <c r="CM35" s="419"/>
      <c r="CN35" s="419"/>
      <c r="CO35" s="419"/>
      <c r="CP35" s="419"/>
      <c r="CQ35" s="419">
        <v>0</v>
      </c>
      <c r="CR35" s="419"/>
      <c r="CS35" s="419"/>
      <c r="CT35" s="419"/>
      <c r="CU35" s="419"/>
      <c r="CV35" s="419"/>
      <c r="CW35" s="419"/>
      <c r="CX35" s="419"/>
      <c r="CY35" s="419"/>
      <c r="CZ35" s="419"/>
      <c r="DA35" s="419"/>
      <c r="DB35" s="419">
        <v>0</v>
      </c>
      <c r="DC35" s="419"/>
      <c r="DD35" s="419"/>
      <c r="DE35" s="419"/>
      <c r="DF35" s="419"/>
      <c r="DG35" s="419"/>
      <c r="DH35" s="419"/>
      <c r="DI35" s="419"/>
      <c r="DJ35" s="419"/>
      <c r="DK35" s="419"/>
      <c r="DL35" s="419"/>
      <c r="DM35" s="18">
        <f t="shared" si="1"/>
        <v>0</v>
      </c>
      <c r="DN35" s="75"/>
      <c r="DO35" s="75"/>
    </row>
    <row r="36" spans="1:119" s="5" customFormat="1" ht="11.25">
      <c r="G36" s="6" t="s">
        <v>48</v>
      </c>
      <c r="H36" s="5" t="s">
        <v>49</v>
      </c>
    </row>
    <row r="37" spans="1:119" s="5" customFormat="1" ht="11.25">
      <c r="F37" s="6"/>
      <c r="G37" s="6" t="s">
        <v>50</v>
      </c>
      <c r="H37" s="5" t="s">
        <v>51</v>
      </c>
    </row>
    <row r="38" spans="1:119" s="5" customFormat="1" ht="12.75" customHeight="1">
      <c r="E38" s="417" t="s">
        <v>55</v>
      </c>
      <c r="F38" s="417"/>
      <c r="G38" s="417"/>
      <c r="H38" s="418" t="s">
        <v>56</v>
      </c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  <c r="AC38" s="418"/>
      <c r="AD38" s="418"/>
      <c r="AE38" s="418"/>
      <c r="AF38" s="418"/>
      <c r="AG38" s="418"/>
      <c r="AH38" s="418"/>
      <c r="AI38" s="418"/>
      <c r="AJ38" s="418"/>
      <c r="AK38" s="418"/>
      <c r="AL38" s="418"/>
      <c r="AM38" s="418"/>
      <c r="AN38" s="418"/>
      <c r="AO38" s="418"/>
      <c r="AP38" s="418"/>
      <c r="AQ38" s="418"/>
      <c r="AR38" s="418"/>
      <c r="AS38" s="418"/>
      <c r="AT38" s="418"/>
      <c r="AU38" s="418"/>
      <c r="AV38" s="418"/>
      <c r="AW38" s="418"/>
      <c r="AX38" s="418"/>
      <c r="AY38" s="418"/>
      <c r="AZ38" s="418"/>
      <c r="BA38" s="418"/>
      <c r="BB38" s="418"/>
      <c r="BC38" s="418"/>
      <c r="BD38" s="418"/>
      <c r="BE38" s="418"/>
      <c r="BF38" s="418"/>
      <c r="BG38" s="418"/>
      <c r="BH38" s="418"/>
      <c r="BI38" s="418"/>
      <c r="BJ38" s="418"/>
      <c r="BK38" s="418"/>
      <c r="BL38" s="418"/>
      <c r="BM38" s="418"/>
      <c r="BN38" s="418"/>
      <c r="BO38" s="418"/>
      <c r="BP38" s="418"/>
      <c r="BQ38" s="418"/>
      <c r="BR38" s="418"/>
      <c r="BS38" s="418"/>
      <c r="BT38" s="418"/>
      <c r="BU38" s="418"/>
      <c r="BV38" s="418"/>
      <c r="BW38" s="418"/>
      <c r="BX38" s="418"/>
      <c r="BY38" s="418"/>
      <c r="BZ38" s="418"/>
      <c r="CA38" s="418"/>
      <c r="CB38" s="418"/>
      <c r="CC38" s="418"/>
      <c r="CD38" s="418"/>
      <c r="CE38" s="418"/>
      <c r="CF38" s="418"/>
      <c r="CG38" s="418"/>
      <c r="CH38" s="418"/>
      <c r="CI38" s="418"/>
      <c r="CJ38" s="418"/>
      <c r="CK38" s="418"/>
      <c r="CL38" s="418"/>
      <c r="CM38" s="418"/>
      <c r="CN38" s="418"/>
      <c r="CO38" s="418"/>
      <c r="CP38" s="418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</row>
  </sheetData>
  <mergeCells count="215">
    <mergeCell ref="DP4:DQ4"/>
    <mergeCell ref="DB6:DL6"/>
    <mergeCell ref="DB7:DL7"/>
    <mergeCell ref="DB8:DL8"/>
    <mergeCell ref="DB9:DL9"/>
    <mergeCell ref="CF14:CP14"/>
    <mergeCell ref="DB34:DL34"/>
    <mergeCell ref="A16:I16"/>
    <mergeCell ref="J16:BI16"/>
    <mergeCell ref="BJ16:BT16"/>
    <mergeCell ref="A15:I15"/>
    <mergeCell ref="J15:BI15"/>
    <mergeCell ref="BJ15:BT15"/>
    <mergeCell ref="BU15:CE15"/>
    <mergeCell ref="BU16:CE16"/>
    <mergeCell ref="CQ16:DA16"/>
    <mergeCell ref="A18:I18"/>
    <mergeCell ref="J18:BI18"/>
    <mergeCell ref="BJ18:BT18"/>
    <mergeCell ref="DB16:DL16"/>
    <mergeCell ref="DB17:DL17"/>
    <mergeCell ref="DB18:DL18"/>
    <mergeCell ref="DB19:DL19"/>
    <mergeCell ref="DB20:DL20"/>
    <mergeCell ref="DB21:DL21"/>
    <mergeCell ref="DB22:DL22"/>
    <mergeCell ref="DB23:DL23"/>
    <mergeCell ref="DB24:DL24"/>
    <mergeCell ref="DB35:DL35"/>
    <mergeCell ref="DB25:DL25"/>
    <mergeCell ref="DB26:DL26"/>
    <mergeCell ref="DB27:DL27"/>
    <mergeCell ref="DB28:DL28"/>
    <mergeCell ref="DB29:DL29"/>
    <mergeCell ref="DB30:DL30"/>
    <mergeCell ref="DB31:DL31"/>
    <mergeCell ref="DB32:DL32"/>
    <mergeCell ref="DB33:DL33"/>
    <mergeCell ref="DB10:DL10"/>
    <mergeCell ref="DB11:DL11"/>
    <mergeCell ref="DB12:DL12"/>
    <mergeCell ref="DB13:DL13"/>
    <mergeCell ref="DB15:DL15"/>
    <mergeCell ref="CQ10:DA10"/>
    <mergeCell ref="CQ11:DA11"/>
    <mergeCell ref="CQ12:DA12"/>
    <mergeCell ref="CQ13:DA13"/>
    <mergeCell ref="CQ15:DA15"/>
    <mergeCell ref="DB14:DL14"/>
    <mergeCell ref="CQ14:DA14"/>
    <mergeCell ref="A8:I8"/>
    <mergeCell ref="J8:BI8"/>
    <mergeCell ref="BJ8:BT8"/>
    <mergeCell ref="A9:I9"/>
    <mergeCell ref="BU10:CE10"/>
    <mergeCell ref="A11:I11"/>
    <mergeCell ref="J11:BI11"/>
    <mergeCell ref="BJ11:BT11"/>
    <mergeCell ref="A14:I14"/>
    <mergeCell ref="J14:BI14"/>
    <mergeCell ref="BJ14:BT14"/>
    <mergeCell ref="BU14:CE14"/>
    <mergeCell ref="BU7:CE7"/>
    <mergeCell ref="CF10:CP10"/>
    <mergeCell ref="CF11:CP11"/>
    <mergeCell ref="J9:BI9"/>
    <mergeCell ref="CF12:CP12"/>
    <mergeCell ref="CF13:CP13"/>
    <mergeCell ref="CF15:CP15"/>
    <mergeCell ref="CF16:CP16"/>
    <mergeCell ref="CF17:CP17"/>
    <mergeCell ref="A17:I17"/>
    <mergeCell ref="J17:BI17"/>
    <mergeCell ref="BJ17:BT17"/>
    <mergeCell ref="BU17:CE17"/>
    <mergeCell ref="BU18:CE18"/>
    <mergeCell ref="CQ17:DA17"/>
    <mergeCell ref="CQ18:DA18"/>
    <mergeCell ref="CF18:CP18"/>
    <mergeCell ref="BJ9:BT9"/>
    <mergeCell ref="BU9:CE9"/>
    <mergeCell ref="CF9:CP9"/>
    <mergeCell ref="CQ9:DA9"/>
    <mergeCell ref="A10:I10"/>
    <mergeCell ref="J10:BI10"/>
    <mergeCell ref="BJ10:BT10"/>
    <mergeCell ref="BU11:CE11"/>
    <mergeCell ref="A20:I20"/>
    <mergeCell ref="J20:BI20"/>
    <mergeCell ref="BJ20:BT20"/>
    <mergeCell ref="A19:I19"/>
    <mergeCell ref="J19:BI19"/>
    <mergeCell ref="BJ19:BT19"/>
    <mergeCell ref="BU20:CE20"/>
    <mergeCell ref="CF20:CP20"/>
    <mergeCell ref="CQ20:DA20"/>
    <mergeCell ref="BU19:CE19"/>
    <mergeCell ref="CQ19:DA19"/>
    <mergeCell ref="CF19:CP19"/>
    <mergeCell ref="CQ23:DA23"/>
    <mergeCell ref="CQ24:DA24"/>
    <mergeCell ref="A22:I22"/>
    <mergeCell ref="J22:BI22"/>
    <mergeCell ref="BJ22:BT22"/>
    <mergeCell ref="A21:I21"/>
    <mergeCell ref="J21:BI21"/>
    <mergeCell ref="BJ21:BT21"/>
    <mergeCell ref="BU21:CE21"/>
    <mergeCell ref="BU22:CE22"/>
    <mergeCell ref="CF21:CP21"/>
    <mergeCell ref="CF22:CP22"/>
    <mergeCell ref="CQ21:DA21"/>
    <mergeCell ref="CQ22:DA22"/>
    <mergeCell ref="A24:I24"/>
    <mergeCell ref="J24:BI24"/>
    <mergeCell ref="BJ24:BT24"/>
    <mergeCell ref="A23:I23"/>
    <mergeCell ref="J23:BI23"/>
    <mergeCell ref="BJ23:BT23"/>
    <mergeCell ref="BU23:CE23"/>
    <mergeCell ref="BU24:CE24"/>
    <mergeCell ref="CF23:CP23"/>
    <mergeCell ref="CF24:CP24"/>
    <mergeCell ref="CQ27:DA27"/>
    <mergeCell ref="CQ28:DA28"/>
    <mergeCell ref="A26:I26"/>
    <mergeCell ref="J26:BI26"/>
    <mergeCell ref="BJ26:BT26"/>
    <mergeCell ref="A25:I25"/>
    <mergeCell ref="J25:BI25"/>
    <mergeCell ref="BJ25:BT25"/>
    <mergeCell ref="BU25:CE25"/>
    <mergeCell ref="BU26:CE26"/>
    <mergeCell ref="CF25:CP25"/>
    <mergeCell ref="CF26:CP26"/>
    <mergeCell ref="CQ25:DA25"/>
    <mergeCell ref="CQ26:DA26"/>
    <mergeCell ref="A28:I28"/>
    <mergeCell ref="J28:BI28"/>
    <mergeCell ref="BJ28:BT28"/>
    <mergeCell ref="A27:I27"/>
    <mergeCell ref="J27:BI27"/>
    <mergeCell ref="BJ27:BT27"/>
    <mergeCell ref="BU27:CE27"/>
    <mergeCell ref="BU28:CE28"/>
    <mergeCell ref="CF27:CP27"/>
    <mergeCell ref="CF28:CP28"/>
    <mergeCell ref="CQ31:DA31"/>
    <mergeCell ref="CQ32:DA32"/>
    <mergeCell ref="A30:I30"/>
    <mergeCell ref="J30:BI30"/>
    <mergeCell ref="BJ30:BT30"/>
    <mergeCell ref="A29:I29"/>
    <mergeCell ref="J29:BI29"/>
    <mergeCell ref="BJ29:BT29"/>
    <mergeCell ref="BU29:CE29"/>
    <mergeCell ref="BU30:CE30"/>
    <mergeCell ref="CF29:CP29"/>
    <mergeCell ref="CF30:CP30"/>
    <mergeCell ref="CQ29:DA29"/>
    <mergeCell ref="CQ30:DA30"/>
    <mergeCell ref="A31:I31"/>
    <mergeCell ref="J31:BI31"/>
    <mergeCell ref="BJ31:BT31"/>
    <mergeCell ref="BU31:CE31"/>
    <mergeCell ref="BU32:CE32"/>
    <mergeCell ref="CF31:CP31"/>
    <mergeCell ref="CF32:CP32"/>
    <mergeCell ref="E38:G38"/>
    <mergeCell ref="H38:CP38"/>
    <mergeCell ref="BU35:CE35"/>
    <mergeCell ref="CF35:CP35"/>
    <mergeCell ref="A35:I35"/>
    <mergeCell ref="J35:BI35"/>
    <mergeCell ref="BJ35:BT35"/>
    <mergeCell ref="CQ34:DA34"/>
    <mergeCell ref="A32:I32"/>
    <mergeCell ref="J32:BI32"/>
    <mergeCell ref="BJ32:BT32"/>
    <mergeCell ref="CQ35:DA35"/>
    <mergeCell ref="A34:I34"/>
    <mergeCell ref="J34:BI34"/>
    <mergeCell ref="BJ34:BT34"/>
    <mergeCell ref="A33:I33"/>
    <mergeCell ref="J33:BI33"/>
    <mergeCell ref="BJ33:BT33"/>
    <mergeCell ref="BU33:CE33"/>
    <mergeCell ref="BU34:CE34"/>
    <mergeCell ref="CF33:CP33"/>
    <mergeCell ref="CF34:CP34"/>
    <mergeCell ref="CQ33:DA33"/>
    <mergeCell ref="A1:DM1"/>
    <mergeCell ref="A2:DM2"/>
    <mergeCell ref="A13:I13"/>
    <mergeCell ref="J13:BI13"/>
    <mergeCell ref="BJ13:BT13"/>
    <mergeCell ref="A12:I12"/>
    <mergeCell ref="J12:BI12"/>
    <mergeCell ref="BJ12:BT12"/>
    <mergeCell ref="BU12:CE12"/>
    <mergeCell ref="BU13:CE13"/>
    <mergeCell ref="CF7:CP7"/>
    <mergeCell ref="CQ6:DA6"/>
    <mergeCell ref="CQ7:DA7"/>
    <mergeCell ref="BU8:CE8"/>
    <mergeCell ref="CF8:CP8"/>
    <mergeCell ref="CQ8:DA8"/>
    <mergeCell ref="A7:I7"/>
    <mergeCell ref="J7:BI7"/>
    <mergeCell ref="BJ7:BT7"/>
    <mergeCell ref="A6:I6"/>
    <mergeCell ref="J6:BI6"/>
    <mergeCell ref="BJ6:BT6"/>
    <mergeCell ref="BU6:CE6"/>
    <mergeCell ref="CF6:CP6"/>
  </mergeCells>
  <pageMargins left="0.78740157480314965" right="0.19685039370078741" top="0.59055118110236227" bottom="0.19685039370078741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I30"/>
  <sheetViews>
    <sheetView view="pageBreakPreview" topLeftCell="A6" zoomScaleNormal="80" zoomScaleSheetLayoutView="100" workbookViewId="0">
      <selection activeCell="K20" sqref="K20"/>
    </sheetView>
  </sheetViews>
  <sheetFormatPr defaultColWidth="9.140625" defaultRowHeight="15"/>
  <cols>
    <col min="1" max="1" width="7.28515625" style="20" customWidth="1"/>
    <col min="2" max="2" width="81.5703125" style="22" customWidth="1"/>
    <col min="3" max="3" width="27.85546875" style="22" customWidth="1"/>
    <col min="4" max="4" width="16.28515625" style="22" customWidth="1"/>
    <col min="5" max="5" width="11.28515625" style="22" customWidth="1"/>
    <col min="6" max="6" width="11.5703125" style="22" customWidth="1"/>
    <col min="7" max="7" width="10.28515625" style="22" customWidth="1"/>
    <col min="8" max="8" width="9.140625" style="22"/>
    <col min="9" max="9" width="12.140625" style="22" customWidth="1"/>
    <col min="10" max="10" width="24.85546875" style="22" customWidth="1"/>
    <col min="11" max="12" width="14.28515625" style="22" customWidth="1"/>
    <col min="13" max="13" width="13" style="22" customWidth="1"/>
    <col min="14" max="14" width="15.140625" style="22" customWidth="1"/>
    <col min="15" max="15" width="12.85546875" style="22" customWidth="1"/>
    <col min="16" max="16384" width="9.140625" style="22"/>
  </cols>
  <sheetData>
    <row r="1" spans="1:165" ht="19.5" customHeight="1">
      <c r="E1" s="479" t="s">
        <v>70</v>
      </c>
      <c r="F1" s="479"/>
      <c r="G1" s="479"/>
      <c r="H1" s="479"/>
      <c r="I1" s="479"/>
    </row>
    <row r="2" spans="1:165" ht="48" customHeight="1">
      <c r="E2" s="480" t="s">
        <v>88</v>
      </c>
      <c r="F2" s="480"/>
      <c r="G2" s="480"/>
      <c r="H2" s="480"/>
      <c r="I2" s="480"/>
      <c r="J2" s="34"/>
      <c r="K2" s="34"/>
      <c r="L2" s="34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</row>
    <row r="3" spans="1:165">
      <c r="B3" s="21" t="s">
        <v>87</v>
      </c>
      <c r="C3" s="21"/>
    </row>
    <row r="4" spans="1:165" ht="15.75" thickBot="1">
      <c r="B4" s="21"/>
      <c r="C4" s="21"/>
      <c r="D4" s="23"/>
    </row>
    <row r="5" spans="1:165" ht="18.75" customHeight="1">
      <c r="A5" s="481" t="s">
        <v>0</v>
      </c>
      <c r="B5" s="483" t="s">
        <v>52</v>
      </c>
      <c r="C5" s="485" t="s">
        <v>74</v>
      </c>
      <c r="D5" s="488" t="s">
        <v>80</v>
      </c>
      <c r="E5" s="489"/>
      <c r="F5" s="489"/>
      <c r="G5" s="489"/>
      <c r="H5" s="489"/>
      <c r="I5" s="489"/>
      <c r="J5" s="477" t="s">
        <v>59</v>
      </c>
      <c r="K5" s="58"/>
      <c r="L5" s="58"/>
    </row>
    <row r="6" spans="1:165" s="24" customFormat="1" ht="17.25" customHeight="1">
      <c r="A6" s="482"/>
      <c r="B6" s="484"/>
      <c r="C6" s="486"/>
      <c r="D6" s="487" t="s">
        <v>62</v>
      </c>
      <c r="E6" s="490" t="s">
        <v>229</v>
      </c>
      <c r="F6" s="490"/>
      <c r="G6" s="490"/>
      <c r="H6" s="490"/>
      <c r="I6" s="490"/>
      <c r="J6" s="478"/>
      <c r="K6" s="58"/>
      <c r="L6" s="58"/>
    </row>
    <row r="7" spans="1:165" s="24" customFormat="1" ht="17.25" customHeight="1">
      <c r="A7" s="482"/>
      <c r="B7" s="484"/>
      <c r="C7" s="486"/>
      <c r="D7" s="487"/>
      <c r="E7" s="490" t="s">
        <v>53</v>
      </c>
      <c r="F7" s="490"/>
      <c r="G7" s="490"/>
      <c r="H7" s="490"/>
      <c r="I7" s="490"/>
      <c r="J7" s="478"/>
      <c r="K7" s="58"/>
      <c r="L7" s="58"/>
      <c r="M7" s="476"/>
      <c r="N7" s="476"/>
    </row>
    <row r="8" spans="1:165" s="24" customFormat="1" ht="132.75" customHeight="1">
      <c r="A8" s="482"/>
      <c r="B8" s="484"/>
      <c r="C8" s="486"/>
      <c r="D8" s="487"/>
      <c r="E8" s="25" t="s">
        <v>54</v>
      </c>
      <c r="F8" s="25" t="s">
        <v>28</v>
      </c>
      <c r="G8" s="25" t="s">
        <v>67</v>
      </c>
      <c r="H8" s="25" t="s">
        <v>60</v>
      </c>
      <c r="I8" s="25" t="s">
        <v>33</v>
      </c>
      <c r="J8" s="478"/>
      <c r="K8" s="68"/>
      <c r="L8" s="58"/>
      <c r="M8" s="48"/>
      <c r="N8" s="69"/>
    </row>
    <row r="9" spans="1:165" s="24" customFormat="1" ht="15.75" thickBot="1">
      <c r="A9" s="52">
        <v>1</v>
      </c>
      <c r="B9" s="53">
        <v>2</v>
      </c>
      <c r="C9" s="53">
        <v>3</v>
      </c>
      <c r="D9" s="54">
        <v>4</v>
      </c>
      <c r="E9" s="55">
        <v>5</v>
      </c>
      <c r="F9" s="55">
        <v>6</v>
      </c>
      <c r="G9" s="55">
        <v>7</v>
      </c>
      <c r="H9" s="55">
        <v>8</v>
      </c>
      <c r="I9" s="55">
        <v>9</v>
      </c>
      <c r="J9" s="56">
        <v>10</v>
      </c>
      <c r="K9" s="66"/>
      <c r="L9" s="65"/>
      <c r="M9" s="71"/>
      <c r="N9" s="70"/>
      <c r="O9" s="39"/>
    </row>
    <row r="10" spans="1:165" s="24" customFormat="1" ht="30" customHeight="1" thickBot="1">
      <c r="A10" s="327"/>
      <c r="B10" s="328" t="s">
        <v>79</v>
      </c>
      <c r="C10" s="329"/>
      <c r="D10" s="330">
        <f t="shared" ref="D10:I10" si="0">D11+D18</f>
        <v>46.724000000000004</v>
      </c>
      <c r="E10" s="331">
        <f t="shared" si="0"/>
        <v>25.934000000000001</v>
      </c>
      <c r="F10" s="331">
        <f t="shared" si="0"/>
        <v>13.004000000000001</v>
      </c>
      <c r="G10" s="332">
        <f t="shared" si="0"/>
        <v>0</v>
      </c>
      <c r="H10" s="332">
        <f t="shared" si="0"/>
        <v>0</v>
      </c>
      <c r="I10" s="331">
        <f t="shared" si="0"/>
        <v>7.7860000000000014</v>
      </c>
      <c r="J10" s="333"/>
      <c r="K10" s="67"/>
      <c r="L10" s="59"/>
      <c r="M10" s="41"/>
      <c r="N10" s="39"/>
      <c r="O10" s="231"/>
    </row>
    <row r="11" spans="1:165" s="24" customFormat="1" ht="30" customHeight="1" thickBot="1">
      <c r="A11" s="334"/>
      <c r="B11" s="335" t="s">
        <v>81</v>
      </c>
      <c r="C11" s="336"/>
      <c r="D11" s="338">
        <f t="shared" ref="D11:I11" si="1">SUM(D12:D17)</f>
        <v>25.021000000000001</v>
      </c>
      <c r="E11" s="339">
        <f t="shared" si="1"/>
        <v>13.734</v>
      </c>
      <c r="F11" s="339">
        <f t="shared" si="1"/>
        <v>7.117</v>
      </c>
      <c r="G11" s="340">
        <f t="shared" si="1"/>
        <v>0</v>
      </c>
      <c r="H11" s="340">
        <f t="shared" si="1"/>
        <v>0</v>
      </c>
      <c r="I11" s="339">
        <f t="shared" si="1"/>
        <v>4.1700000000000008</v>
      </c>
      <c r="J11" s="337"/>
      <c r="K11" s="60"/>
      <c r="L11" s="63"/>
      <c r="M11" s="43"/>
      <c r="N11" s="39"/>
      <c r="O11" s="232"/>
    </row>
    <row r="12" spans="1:165" s="24" customFormat="1" ht="30" customHeight="1">
      <c r="A12" s="147">
        <f t="shared" ref="A12:A17" si="2">A11+1</f>
        <v>1</v>
      </c>
      <c r="B12" s="85" t="s">
        <v>194</v>
      </c>
      <c r="C12" s="148" t="s">
        <v>199</v>
      </c>
      <c r="D12" s="101">
        <f>SUM(E12:I12)</f>
        <v>4.5309999999999997</v>
      </c>
      <c r="E12" s="194">
        <v>3.7759999999999998</v>
      </c>
      <c r="F12" s="195"/>
      <c r="G12" s="195"/>
      <c r="H12" s="195"/>
      <c r="I12" s="195">
        <f t="shared" ref="I12:I17" si="3">ROUND(SUM(E12:H12)*20/100,3)</f>
        <v>0.755</v>
      </c>
      <c r="J12" s="193"/>
      <c r="K12" s="61"/>
      <c r="L12" s="61"/>
      <c r="M12" s="31"/>
      <c r="N12" s="31"/>
    </row>
    <row r="13" spans="1:165" s="24" customFormat="1" ht="28.15" customHeight="1">
      <c r="A13" s="96">
        <f t="shared" si="2"/>
        <v>2</v>
      </c>
      <c r="B13" s="149" t="s">
        <v>249</v>
      </c>
      <c r="C13" s="94" t="s">
        <v>198</v>
      </c>
      <c r="D13" s="101">
        <f>SUM(E13:I13)</f>
        <v>10.664</v>
      </c>
      <c r="E13" s="196">
        <v>8.8870000000000005</v>
      </c>
      <c r="F13" s="196"/>
      <c r="G13" s="196"/>
      <c r="H13" s="196"/>
      <c r="I13" s="195">
        <f t="shared" si="3"/>
        <v>1.7769999999999999</v>
      </c>
      <c r="J13" s="102"/>
      <c r="K13" s="61"/>
      <c r="L13" s="61"/>
      <c r="M13" s="31"/>
      <c r="N13" s="31"/>
    </row>
    <row r="14" spans="1:165" s="24" customFormat="1" ht="30" customHeight="1">
      <c r="A14" s="96">
        <f t="shared" si="2"/>
        <v>3</v>
      </c>
      <c r="B14" s="85" t="s">
        <v>231</v>
      </c>
      <c r="C14" s="94" t="s">
        <v>159</v>
      </c>
      <c r="D14" s="101">
        <f>SUM(E14:I14)</f>
        <v>9.6720000000000006</v>
      </c>
      <c r="E14" s="196">
        <f>8.06-F14</f>
        <v>0.9430000000000005</v>
      </c>
      <c r="F14" s="196">
        <v>7.117</v>
      </c>
      <c r="G14" s="196"/>
      <c r="H14" s="196"/>
      <c r="I14" s="195">
        <f t="shared" si="3"/>
        <v>1.6120000000000001</v>
      </c>
      <c r="J14" s="102"/>
      <c r="K14" s="61"/>
      <c r="L14" s="61"/>
      <c r="M14" s="31"/>
      <c r="N14" s="31"/>
    </row>
    <row r="15" spans="1:165" s="24" customFormat="1" ht="30" customHeight="1">
      <c r="A15" s="96">
        <f t="shared" si="2"/>
        <v>4</v>
      </c>
      <c r="B15" s="85" t="s">
        <v>195</v>
      </c>
      <c r="C15" s="150" t="s">
        <v>201</v>
      </c>
      <c r="D15" s="101">
        <f t="shared" ref="D15:D17" si="4">SUM(E15:I15)</f>
        <v>0.05</v>
      </c>
      <c r="E15" s="196">
        <v>4.2000000000000003E-2</v>
      </c>
      <c r="F15" s="196"/>
      <c r="G15" s="196"/>
      <c r="H15" s="196"/>
      <c r="I15" s="195">
        <f t="shared" si="3"/>
        <v>8.0000000000000002E-3</v>
      </c>
      <c r="J15" s="102"/>
      <c r="K15" s="61"/>
      <c r="L15" s="61"/>
      <c r="M15" s="31"/>
      <c r="N15" s="31"/>
    </row>
    <row r="16" spans="1:165" s="24" customFormat="1" ht="30" customHeight="1">
      <c r="A16" s="96">
        <f t="shared" si="2"/>
        <v>5</v>
      </c>
      <c r="B16" s="151" t="s">
        <v>196</v>
      </c>
      <c r="C16" s="150" t="s">
        <v>202</v>
      </c>
      <c r="D16" s="101">
        <f t="shared" si="4"/>
        <v>5.1999999999999998E-2</v>
      </c>
      <c r="E16" s="197">
        <v>4.2999999999999997E-2</v>
      </c>
      <c r="F16" s="196"/>
      <c r="G16" s="196"/>
      <c r="H16" s="196"/>
      <c r="I16" s="195">
        <f t="shared" si="3"/>
        <v>8.9999999999999993E-3</v>
      </c>
      <c r="J16" s="102"/>
      <c r="K16" s="61"/>
      <c r="L16" s="61"/>
      <c r="M16" s="31"/>
      <c r="N16" s="31"/>
    </row>
    <row r="17" spans="1:14" s="24" customFormat="1" ht="30" customHeight="1" thickBot="1">
      <c r="A17" s="96">
        <f t="shared" si="2"/>
        <v>6</v>
      </c>
      <c r="B17" s="151" t="s">
        <v>197</v>
      </c>
      <c r="C17" s="152" t="s">
        <v>203</v>
      </c>
      <c r="D17" s="153">
        <f t="shared" si="4"/>
        <v>5.1999999999999998E-2</v>
      </c>
      <c r="E17" s="197">
        <v>4.2999999999999997E-2</v>
      </c>
      <c r="F17" s="197"/>
      <c r="G17" s="197"/>
      <c r="H17" s="197"/>
      <c r="I17" s="195">
        <f t="shared" si="3"/>
        <v>8.9999999999999993E-3</v>
      </c>
      <c r="J17" s="172"/>
      <c r="K17" s="61"/>
      <c r="L17" s="61"/>
      <c r="M17" s="31"/>
      <c r="N17" s="31"/>
    </row>
    <row r="18" spans="1:14" s="24" customFormat="1" ht="30" customHeight="1" thickBot="1">
      <c r="A18" s="154"/>
      <c r="B18" s="155" t="s">
        <v>113</v>
      </c>
      <c r="C18" s="156"/>
      <c r="D18" s="319">
        <f>SUM(D19:D25)</f>
        <v>21.702999999999999</v>
      </c>
      <c r="E18" s="341">
        <f t="shared" ref="E18:I18" si="5">SUM(E19:E25)</f>
        <v>12.200000000000001</v>
      </c>
      <c r="F18" s="320">
        <f t="shared" si="5"/>
        <v>5.8870000000000005</v>
      </c>
      <c r="G18" s="342">
        <f t="shared" si="5"/>
        <v>0</v>
      </c>
      <c r="H18" s="342">
        <f t="shared" si="5"/>
        <v>0</v>
      </c>
      <c r="I18" s="320">
        <f t="shared" si="5"/>
        <v>3.6160000000000001</v>
      </c>
      <c r="J18" s="157"/>
      <c r="K18" s="63"/>
      <c r="L18" s="63"/>
      <c r="M18" s="42"/>
      <c r="N18" s="81"/>
    </row>
    <row r="19" spans="1:14" s="24" customFormat="1" ht="30" customHeight="1">
      <c r="A19" s="147">
        <f>A18+1</f>
        <v>1</v>
      </c>
      <c r="B19" s="107" t="s">
        <v>165</v>
      </c>
      <c r="C19" s="158" t="s">
        <v>171</v>
      </c>
      <c r="D19" s="164">
        <f t="shared" ref="D19" si="6">SUM(E19:I19)</f>
        <v>1.514</v>
      </c>
      <c r="E19" s="196">
        <v>1.262</v>
      </c>
      <c r="F19" s="199"/>
      <c r="G19" s="200"/>
      <c r="H19" s="200"/>
      <c r="I19" s="195">
        <f>ROUND(SUM(E19:H19)*20/100,3)</f>
        <v>0.252</v>
      </c>
      <c r="J19" s="160"/>
      <c r="K19" s="63"/>
      <c r="L19" s="63"/>
      <c r="M19" s="42"/>
      <c r="N19" s="81"/>
    </row>
    <row r="20" spans="1:14" s="24" customFormat="1" ht="30" customHeight="1">
      <c r="A20" s="108">
        <f>A19+1</f>
        <v>2</v>
      </c>
      <c r="B20" s="234" t="s">
        <v>118</v>
      </c>
      <c r="C20" s="158" t="s">
        <v>169</v>
      </c>
      <c r="D20" s="101">
        <f t="shared" ref="D20" si="7">SUM(E20:I20)</f>
        <v>0.57799999999999996</v>
      </c>
      <c r="E20" s="200">
        <v>0.48199999999999998</v>
      </c>
      <c r="F20" s="199"/>
      <c r="G20" s="200"/>
      <c r="H20" s="200"/>
      <c r="I20" s="195">
        <f t="shared" ref="I20" si="8">ROUND(SUM(E20:H20)*20/100,3)</f>
        <v>9.6000000000000002E-2</v>
      </c>
      <c r="J20" s="235"/>
      <c r="K20" s="63"/>
      <c r="L20" s="63"/>
      <c r="M20" s="42"/>
      <c r="N20" s="81"/>
    </row>
    <row r="21" spans="1:14" s="24" customFormat="1" ht="25.9" customHeight="1">
      <c r="A21" s="147">
        <f>A20+1</f>
        <v>3</v>
      </c>
      <c r="B21" s="161" t="s">
        <v>119</v>
      </c>
      <c r="C21" s="158" t="s">
        <v>170</v>
      </c>
      <c r="D21" s="207">
        <f t="shared" ref="D21:D25" si="9">SUM(E21:I21)</f>
        <v>0.82400000000000007</v>
      </c>
      <c r="E21" s="200">
        <v>0.68700000000000006</v>
      </c>
      <c r="F21" s="199"/>
      <c r="G21" s="200"/>
      <c r="H21" s="200"/>
      <c r="I21" s="195">
        <f t="shared" ref="I21:I25" si="10">ROUND(SUM(E21:H21)*20/100,3)</f>
        <v>0.13700000000000001</v>
      </c>
      <c r="J21" s="162"/>
      <c r="K21" s="33"/>
      <c r="L21" s="33"/>
      <c r="M21" s="31"/>
    </row>
    <row r="22" spans="1:14" ht="36" customHeight="1">
      <c r="A22" s="147">
        <f t="shared" ref="A22:A25" si="11">A21+1</f>
        <v>4</v>
      </c>
      <c r="B22" s="85" t="s">
        <v>161</v>
      </c>
      <c r="C22" s="158" t="s">
        <v>160</v>
      </c>
      <c r="D22" s="273">
        <f t="shared" si="9"/>
        <v>7.4420000000000002</v>
      </c>
      <c r="E22" s="196">
        <f>6.202-F22</f>
        <v>0.42799999999999994</v>
      </c>
      <c r="F22" s="199">
        <v>5.774</v>
      </c>
      <c r="G22" s="200"/>
      <c r="H22" s="200"/>
      <c r="I22" s="242">
        <f t="shared" si="10"/>
        <v>1.24</v>
      </c>
      <c r="J22" s="160"/>
      <c r="K22" s="30"/>
      <c r="L22" s="30"/>
    </row>
    <row r="23" spans="1:14" ht="31.15" customHeight="1">
      <c r="A23" s="147">
        <f t="shared" si="11"/>
        <v>5</v>
      </c>
      <c r="B23" s="163" t="s">
        <v>150</v>
      </c>
      <c r="C23" s="272" t="s">
        <v>243</v>
      </c>
      <c r="D23" s="164">
        <f t="shared" si="9"/>
        <v>8.8140000000000001</v>
      </c>
      <c r="E23" s="196">
        <v>7.3449999999999998</v>
      </c>
      <c r="F23" s="198"/>
      <c r="G23" s="196"/>
      <c r="H23" s="196"/>
      <c r="I23" s="195">
        <f t="shared" si="10"/>
        <v>1.4690000000000001</v>
      </c>
      <c r="J23" s="165"/>
      <c r="K23" s="30"/>
      <c r="L23" s="30"/>
    </row>
    <row r="24" spans="1:14" ht="24" customHeight="1">
      <c r="A24" s="147">
        <f t="shared" si="11"/>
        <v>6</v>
      </c>
      <c r="B24" s="106" t="s">
        <v>137</v>
      </c>
      <c r="C24" s="158" t="s">
        <v>138</v>
      </c>
      <c r="D24" s="196">
        <f t="shared" si="9"/>
        <v>2.395</v>
      </c>
      <c r="E24" s="196">
        <v>1.996</v>
      </c>
      <c r="F24" s="198"/>
      <c r="G24" s="40"/>
      <c r="H24" s="40"/>
      <c r="I24" s="195">
        <f t="shared" si="10"/>
        <v>0.39900000000000002</v>
      </c>
      <c r="J24" s="95"/>
      <c r="K24" s="30"/>
      <c r="L24" s="30"/>
    </row>
    <row r="25" spans="1:14" ht="30" customHeight="1" thickBot="1">
      <c r="A25" s="147">
        <f t="shared" si="11"/>
        <v>7</v>
      </c>
      <c r="B25" s="271" t="s">
        <v>191</v>
      </c>
      <c r="C25" s="166" t="s">
        <v>192</v>
      </c>
      <c r="D25" s="240">
        <f t="shared" si="9"/>
        <v>0.13600000000000001</v>
      </c>
      <c r="E25" s="240"/>
      <c r="F25" s="201">
        <v>0.113</v>
      </c>
      <c r="G25" s="202"/>
      <c r="H25" s="202"/>
      <c r="I25" s="233">
        <f t="shared" si="10"/>
        <v>2.3E-2</v>
      </c>
      <c r="J25" s="167"/>
    </row>
    <row r="27" spans="1:14" ht="15.6" customHeight="1">
      <c r="B27" s="28" t="s">
        <v>78</v>
      </c>
      <c r="D27" s="51"/>
    </row>
    <row r="28" spans="1:14" ht="19.149999999999999" customHeight="1">
      <c r="B28" s="26" t="s">
        <v>75</v>
      </c>
      <c r="F28" s="51"/>
    </row>
    <row r="29" spans="1:14" ht="16.899999999999999" customHeight="1">
      <c r="B29" s="26" t="s">
        <v>76</v>
      </c>
    </row>
    <row r="30" spans="1:14">
      <c r="B30" s="26" t="s">
        <v>77</v>
      </c>
    </row>
  </sheetData>
  <mergeCells count="11">
    <mergeCell ref="M7:N7"/>
    <mergeCell ref="J5:J8"/>
    <mergeCell ref="E1:I1"/>
    <mergeCell ref="E2:I2"/>
    <mergeCell ref="A5:A8"/>
    <mergeCell ref="B5:B8"/>
    <mergeCell ref="C5:C8"/>
    <mergeCell ref="D6:D8"/>
    <mergeCell ref="D5:I5"/>
    <mergeCell ref="E6:I6"/>
    <mergeCell ref="E7:I7"/>
  </mergeCells>
  <pageMargins left="0.78740157480314965" right="0.19685039370078741" top="0.59055118110236227" bottom="0.43307086614173229" header="0" footer="0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0FFCD"/>
    <pageSetUpPr fitToPage="1"/>
  </sheetPr>
  <dimension ref="A1:FI52"/>
  <sheetViews>
    <sheetView view="pageBreakPreview" topLeftCell="A9" zoomScale="94" zoomScaleNormal="80" zoomScaleSheetLayoutView="94" workbookViewId="0">
      <selection activeCell="E30" sqref="E30"/>
    </sheetView>
  </sheetViews>
  <sheetFormatPr defaultColWidth="9.140625" defaultRowHeight="15"/>
  <cols>
    <col min="1" max="1" width="6.7109375" style="20" customWidth="1"/>
    <col min="2" max="2" width="114.7109375" style="22" customWidth="1"/>
    <col min="3" max="3" width="27.28515625" style="22" customWidth="1"/>
    <col min="4" max="4" width="17.28515625" style="22" customWidth="1"/>
    <col min="5" max="5" width="12.140625" style="22" customWidth="1"/>
    <col min="6" max="6" width="12.28515625" style="22" customWidth="1"/>
    <col min="7" max="7" width="9.85546875" style="22" customWidth="1"/>
    <col min="8" max="8" width="9.140625" style="22"/>
    <col min="9" max="9" width="11.85546875" style="22" customWidth="1"/>
    <col min="10" max="10" width="17.7109375" style="22" customWidth="1"/>
    <col min="11" max="12" width="14.28515625" style="22" customWidth="1"/>
    <col min="13" max="13" width="11" style="22" customWidth="1"/>
    <col min="14" max="14" width="11.28515625" style="22" customWidth="1"/>
    <col min="15" max="15" width="9.42578125" style="22" bestFit="1" customWidth="1"/>
    <col min="16" max="16384" width="9.140625" style="22"/>
  </cols>
  <sheetData>
    <row r="1" spans="1:165" ht="19.5" customHeight="1">
      <c r="E1" s="479" t="s">
        <v>71</v>
      </c>
      <c r="F1" s="479"/>
      <c r="G1" s="479"/>
      <c r="H1" s="479"/>
      <c r="I1" s="479"/>
      <c r="J1" s="479"/>
    </row>
    <row r="2" spans="1:165" ht="63" customHeight="1">
      <c r="E2" s="491" t="s">
        <v>88</v>
      </c>
      <c r="F2" s="491"/>
      <c r="G2" s="491"/>
      <c r="H2" s="491"/>
      <c r="I2" s="491"/>
      <c r="J2" s="491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</row>
    <row r="3" spans="1:165">
      <c r="B3" s="21" t="s">
        <v>86</v>
      </c>
      <c r="C3" s="21"/>
    </row>
    <row r="4" spans="1:165" ht="15.75" thickBot="1">
      <c r="B4" s="21"/>
      <c r="C4" s="21"/>
      <c r="D4" s="23"/>
    </row>
    <row r="5" spans="1:165" ht="18.75" customHeight="1">
      <c r="A5" s="481" t="s">
        <v>0</v>
      </c>
      <c r="B5" s="492" t="s">
        <v>52</v>
      </c>
      <c r="C5" s="494" t="s">
        <v>74</v>
      </c>
      <c r="D5" s="488" t="s">
        <v>85</v>
      </c>
      <c r="E5" s="489"/>
      <c r="F5" s="489"/>
      <c r="G5" s="489"/>
      <c r="H5" s="489"/>
      <c r="I5" s="489"/>
      <c r="J5" s="477" t="s">
        <v>59</v>
      </c>
      <c r="K5" s="58"/>
      <c r="L5" s="58"/>
    </row>
    <row r="6" spans="1:165" s="24" customFormat="1" ht="17.25" customHeight="1">
      <c r="A6" s="482"/>
      <c r="B6" s="493"/>
      <c r="C6" s="495"/>
      <c r="D6" s="487" t="s">
        <v>62</v>
      </c>
      <c r="E6" s="490" t="s">
        <v>229</v>
      </c>
      <c r="F6" s="490"/>
      <c r="G6" s="490"/>
      <c r="H6" s="490"/>
      <c r="I6" s="490"/>
      <c r="J6" s="478"/>
      <c r="K6" s="58"/>
      <c r="L6" s="58"/>
    </row>
    <row r="7" spans="1:165" s="24" customFormat="1" ht="17.25" customHeight="1">
      <c r="A7" s="482"/>
      <c r="B7" s="493"/>
      <c r="C7" s="495"/>
      <c r="D7" s="487"/>
      <c r="E7" s="490" t="s">
        <v>53</v>
      </c>
      <c r="F7" s="490"/>
      <c r="G7" s="490"/>
      <c r="H7" s="490"/>
      <c r="I7" s="490"/>
      <c r="J7" s="478"/>
      <c r="K7" s="58"/>
      <c r="L7" s="58"/>
      <c r="M7" s="476"/>
      <c r="N7" s="476"/>
    </row>
    <row r="8" spans="1:165" s="24" customFormat="1" ht="132.75" customHeight="1">
      <c r="A8" s="482"/>
      <c r="B8" s="493"/>
      <c r="C8" s="495"/>
      <c r="D8" s="487"/>
      <c r="E8" s="25" t="s">
        <v>54</v>
      </c>
      <c r="F8" s="25" t="s">
        <v>28</v>
      </c>
      <c r="G8" s="25" t="s">
        <v>67</v>
      </c>
      <c r="H8" s="25" t="s">
        <v>60</v>
      </c>
      <c r="I8" s="25" t="s">
        <v>33</v>
      </c>
      <c r="J8" s="478"/>
      <c r="K8" s="68"/>
      <c r="L8" s="58"/>
      <c r="M8" s="48"/>
      <c r="N8" s="69"/>
    </row>
    <row r="9" spans="1:165" s="24" customFormat="1" ht="15.75" thickBot="1">
      <c r="A9" s="86">
        <v>1</v>
      </c>
      <c r="B9" s="127">
        <v>2</v>
      </c>
      <c r="C9" s="128">
        <v>3</v>
      </c>
      <c r="D9" s="87">
        <v>4</v>
      </c>
      <c r="E9" s="88">
        <v>5</v>
      </c>
      <c r="F9" s="88">
        <v>6</v>
      </c>
      <c r="G9" s="88">
        <v>7</v>
      </c>
      <c r="H9" s="88">
        <v>8</v>
      </c>
      <c r="I9" s="88">
        <v>9</v>
      </c>
      <c r="J9" s="129">
        <v>10</v>
      </c>
      <c r="K9" s="66"/>
      <c r="L9" s="66"/>
      <c r="M9" s="71"/>
      <c r="N9" s="70"/>
      <c r="O9" s="39"/>
    </row>
    <row r="10" spans="1:165" s="24" customFormat="1" ht="30" customHeight="1">
      <c r="A10" s="305"/>
      <c r="B10" s="306" t="s">
        <v>79</v>
      </c>
      <c r="C10" s="307"/>
      <c r="D10" s="308">
        <f t="shared" ref="D10:I10" si="0">D11+D19</f>
        <v>53.281999999999996</v>
      </c>
      <c r="E10" s="309">
        <f t="shared" si="0"/>
        <v>27.997</v>
      </c>
      <c r="F10" s="309">
        <f t="shared" si="0"/>
        <v>16.405000000000001</v>
      </c>
      <c r="G10" s="309">
        <f t="shared" si="0"/>
        <v>0</v>
      </c>
      <c r="H10" s="309">
        <f t="shared" si="0"/>
        <v>0</v>
      </c>
      <c r="I10" s="310">
        <f t="shared" si="0"/>
        <v>8.879999999999999</v>
      </c>
      <c r="J10" s="311"/>
      <c r="K10" s="67"/>
      <c r="L10" s="59"/>
      <c r="M10" s="45"/>
      <c r="N10" s="39"/>
      <c r="O10" s="231"/>
    </row>
    <row r="11" spans="1:165" s="24" customFormat="1" ht="30" customHeight="1" thickBot="1">
      <c r="A11" s="312"/>
      <c r="B11" s="313" t="s">
        <v>81</v>
      </c>
      <c r="C11" s="314"/>
      <c r="D11" s="316">
        <f t="shared" ref="D11:I11" si="1">SUM(D12:D18)</f>
        <v>25.530999999999999</v>
      </c>
      <c r="E11" s="317">
        <f t="shared" si="1"/>
        <v>12.241999999999999</v>
      </c>
      <c r="F11" s="317">
        <f t="shared" si="1"/>
        <v>9.0340000000000007</v>
      </c>
      <c r="G11" s="317">
        <f t="shared" si="1"/>
        <v>0</v>
      </c>
      <c r="H11" s="317">
        <f t="shared" si="1"/>
        <v>0</v>
      </c>
      <c r="I11" s="318">
        <f t="shared" si="1"/>
        <v>4.254999999999999</v>
      </c>
      <c r="J11" s="315"/>
      <c r="K11" s="60"/>
      <c r="L11" s="60"/>
      <c r="M11" s="46"/>
      <c r="N11" s="39"/>
      <c r="O11" s="232"/>
    </row>
    <row r="12" spans="1:165" s="24" customFormat="1" ht="30" customHeight="1">
      <c r="A12" s="108" t="s">
        <v>1</v>
      </c>
      <c r="B12" s="168" t="s">
        <v>139</v>
      </c>
      <c r="C12" s="145" t="s">
        <v>114</v>
      </c>
      <c r="D12" s="101">
        <f t="shared" ref="D12:D18" si="2">SUM(E12:I12)</f>
        <v>1.3120000000000001</v>
      </c>
      <c r="E12" s="194">
        <v>1.093</v>
      </c>
      <c r="F12" s="194"/>
      <c r="G12" s="194"/>
      <c r="H12" s="208"/>
      <c r="I12" s="195">
        <f t="shared" ref="I12:I18" si="3">ROUND(SUM(E12:H12)*20/100,3)</f>
        <v>0.219</v>
      </c>
      <c r="J12" s="209"/>
      <c r="K12" s="61"/>
      <c r="L12" s="61"/>
      <c r="M12" s="32"/>
    </row>
    <row r="13" spans="1:165" s="24" customFormat="1" ht="30" customHeight="1">
      <c r="A13" s="96">
        <f t="shared" ref="A13:A18" si="4">A12+1</f>
        <v>2</v>
      </c>
      <c r="B13" s="97" t="s">
        <v>140</v>
      </c>
      <c r="C13" s="146" t="s">
        <v>115</v>
      </c>
      <c r="D13" s="207">
        <f t="shared" si="2"/>
        <v>1.1990000000000001</v>
      </c>
      <c r="E13" s="196">
        <v>0.999</v>
      </c>
      <c r="F13" s="196"/>
      <c r="G13" s="196"/>
      <c r="H13" s="210"/>
      <c r="I13" s="242">
        <f t="shared" si="3"/>
        <v>0.2</v>
      </c>
      <c r="J13" s="211"/>
      <c r="K13" s="61"/>
      <c r="L13" s="61"/>
      <c r="M13" s="32"/>
    </row>
    <row r="14" spans="1:165" s="24" customFormat="1" ht="30" customHeight="1">
      <c r="A14" s="96">
        <f t="shared" si="4"/>
        <v>3</v>
      </c>
      <c r="B14" s="97" t="s">
        <v>250</v>
      </c>
      <c r="C14" s="112" t="s">
        <v>116</v>
      </c>
      <c r="D14" s="207">
        <f t="shared" si="2"/>
        <v>21.614000000000001</v>
      </c>
      <c r="E14" s="98">
        <f>18.012-F14</f>
        <v>8.9779999999999998</v>
      </c>
      <c r="F14" s="196">
        <v>9.0340000000000007</v>
      </c>
      <c r="G14" s="196"/>
      <c r="H14" s="210"/>
      <c r="I14" s="195">
        <f t="shared" si="3"/>
        <v>3.6019999999999999</v>
      </c>
      <c r="J14" s="211"/>
      <c r="K14" s="61"/>
      <c r="L14" s="61"/>
      <c r="M14" s="32"/>
    </row>
    <row r="15" spans="1:165" s="24" customFormat="1" ht="30" customHeight="1">
      <c r="A15" s="96">
        <f>A14+1</f>
        <v>4</v>
      </c>
      <c r="B15" s="103" t="s">
        <v>84</v>
      </c>
      <c r="C15" s="169" t="s">
        <v>200</v>
      </c>
      <c r="D15" s="207">
        <f t="shared" si="2"/>
        <v>9.1999999999999998E-2</v>
      </c>
      <c r="E15" s="196">
        <v>7.6999999999999999E-2</v>
      </c>
      <c r="F15" s="196"/>
      <c r="G15" s="196"/>
      <c r="H15" s="196"/>
      <c r="I15" s="195">
        <f t="shared" si="3"/>
        <v>1.4999999999999999E-2</v>
      </c>
      <c r="J15" s="212"/>
      <c r="K15" s="61"/>
      <c r="L15" s="61"/>
      <c r="M15" s="32"/>
    </row>
    <row r="16" spans="1:165" s="24" customFormat="1" ht="30" customHeight="1">
      <c r="A16" s="96">
        <f t="shared" si="4"/>
        <v>5</v>
      </c>
      <c r="B16" s="170" t="s">
        <v>148</v>
      </c>
      <c r="C16" s="171" t="s">
        <v>207</v>
      </c>
      <c r="D16" s="207">
        <f t="shared" si="2"/>
        <v>0.41299999999999998</v>
      </c>
      <c r="E16" s="196">
        <v>0.34399999999999997</v>
      </c>
      <c r="F16" s="196"/>
      <c r="G16" s="196"/>
      <c r="H16" s="196"/>
      <c r="I16" s="195">
        <f t="shared" si="3"/>
        <v>6.9000000000000006E-2</v>
      </c>
      <c r="J16" s="212" t="s">
        <v>151</v>
      </c>
      <c r="K16" s="62"/>
      <c r="L16" s="62"/>
      <c r="M16" s="32"/>
    </row>
    <row r="17" spans="1:14" s="24" customFormat="1" ht="30" customHeight="1">
      <c r="A17" s="96">
        <f t="shared" si="4"/>
        <v>6</v>
      </c>
      <c r="B17" s="103" t="s">
        <v>234</v>
      </c>
      <c r="C17" s="116" t="s">
        <v>204</v>
      </c>
      <c r="D17" s="207">
        <f t="shared" si="2"/>
        <v>0.71300000000000008</v>
      </c>
      <c r="E17" s="196">
        <f>0.396/8*12</f>
        <v>0.59400000000000008</v>
      </c>
      <c r="F17" s="196"/>
      <c r="G17" s="196"/>
      <c r="H17" s="196"/>
      <c r="I17" s="195">
        <f t="shared" si="3"/>
        <v>0.11899999999999999</v>
      </c>
      <c r="J17" s="212"/>
      <c r="K17" s="62"/>
      <c r="L17" s="62"/>
      <c r="M17" s="32"/>
    </row>
    <row r="18" spans="1:14" s="24" customFormat="1" ht="30" customHeight="1" thickBot="1">
      <c r="A18" s="96">
        <f t="shared" si="4"/>
        <v>7</v>
      </c>
      <c r="B18" s="138" t="s">
        <v>144</v>
      </c>
      <c r="C18" s="250" t="s">
        <v>205</v>
      </c>
      <c r="D18" s="207">
        <f t="shared" si="2"/>
        <v>0.188</v>
      </c>
      <c r="E18" s="197">
        <v>0.157</v>
      </c>
      <c r="F18" s="197"/>
      <c r="G18" s="197"/>
      <c r="H18" s="197"/>
      <c r="I18" s="195">
        <f t="shared" si="3"/>
        <v>3.1E-2</v>
      </c>
      <c r="J18" s="213"/>
      <c r="K18" s="62"/>
      <c r="L18" s="62"/>
      <c r="M18" s="32"/>
    </row>
    <row r="19" spans="1:14" s="24" customFormat="1" ht="30" customHeight="1" thickBot="1">
      <c r="A19" s="321"/>
      <c r="B19" s="322" t="s">
        <v>113</v>
      </c>
      <c r="C19" s="323"/>
      <c r="D19" s="324">
        <f t="shared" ref="D19:I19" si="5">SUM(D20:D24)</f>
        <v>27.751000000000001</v>
      </c>
      <c r="E19" s="325">
        <f t="shared" si="5"/>
        <v>15.755000000000001</v>
      </c>
      <c r="F19" s="325">
        <f t="shared" si="5"/>
        <v>7.3710000000000004</v>
      </c>
      <c r="G19" s="325">
        <f t="shared" si="5"/>
        <v>0</v>
      </c>
      <c r="H19" s="325">
        <f t="shared" si="5"/>
        <v>0</v>
      </c>
      <c r="I19" s="325">
        <f t="shared" si="5"/>
        <v>4.6249999999999991</v>
      </c>
      <c r="J19" s="326"/>
      <c r="K19" s="60"/>
      <c r="L19" s="60"/>
      <c r="M19" s="57"/>
      <c r="N19" s="39"/>
    </row>
    <row r="20" spans="1:14" s="24" customFormat="1" ht="30" customHeight="1">
      <c r="A20" s="173" t="s">
        <v>1</v>
      </c>
      <c r="B20" s="274" t="s">
        <v>162</v>
      </c>
      <c r="C20" s="116" t="s">
        <v>163</v>
      </c>
      <c r="D20" s="101">
        <f>SUM(E20:I20)</f>
        <v>8.2059999999999995</v>
      </c>
      <c r="E20" s="194">
        <v>6.8380000000000001</v>
      </c>
      <c r="F20" s="214"/>
      <c r="G20" s="214"/>
      <c r="H20" s="214"/>
      <c r="I20" s="242">
        <f>ROUND(SUM(E20:H20)*20/100,3)</f>
        <v>1.3680000000000001</v>
      </c>
      <c r="J20" s="215"/>
      <c r="K20" s="33"/>
      <c r="L20" s="33"/>
      <c r="M20" s="32"/>
    </row>
    <row r="21" spans="1:14" s="24" customFormat="1" ht="38.25" customHeight="1">
      <c r="A21" s="100">
        <f>A20+1</f>
        <v>2</v>
      </c>
      <c r="B21" s="236" t="s">
        <v>147</v>
      </c>
      <c r="C21" s="275" t="s">
        <v>189</v>
      </c>
      <c r="D21" s="207">
        <f>SUM(E21:I21)</f>
        <v>18.235000000000003</v>
      </c>
      <c r="E21" s="196">
        <v>7.8250000000000002</v>
      </c>
      <c r="F21" s="200">
        <v>7.3710000000000004</v>
      </c>
      <c r="G21" s="200"/>
      <c r="H21" s="200"/>
      <c r="I21" s="230">
        <f>ROUND(SUM(E21:H21)*20/100,3)</f>
        <v>3.0390000000000001</v>
      </c>
      <c r="J21" s="237"/>
      <c r="K21" s="33"/>
      <c r="L21" s="33"/>
      <c r="M21" s="32"/>
    </row>
    <row r="22" spans="1:14" s="24" customFormat="1" ht="38.25" customHeight="1">
      <c r="A22" s="38">
        <f>'2025'!A19+1</f>
        <v>3</v>
      </c>
      <c r="B22" s="182" t="s">
        <v>128</v>
      </c>
      <c r="C22" s="115" t="s">
        <v>235</v>
      </c>
      <c r="D22" s="248">
        <f>SUM(E22:I22)</f>
        <v>0.58899999999999997</v>
      </c>
      <c r="E22" s="196">
        <v>0.49099999999999999</v>
      </c>
      <c r="F22" s="184"/>
      <c r="G22" s="184"/>
      <c r="H22" s="184"/>
      <c r="I22" s="195">
        <f>ROUND(SUM(E22:H22)*20/100,3)</f>
        <v>9.8000000000000004E-2</v>
      </c>
      <c r="J22" s="111"/>
      <c r="K22" s="33"/>
      <c r="L22" s="33"/>
      <c r="M22" s="32"/>
    </row>
    <row r="23" spans="1:14" s="24" customFormat="1" ht="38.25" customHeight="1">
      <c r="A23" s="96">
        <f>'2026'!A29+1</f>
        <v>4</v>
      </c>
      <c r="B23" s="182" t="s">
        <v>129</v>
      </c>
      <c r="C23" s="115" t="s">
        <v>236</v>
      </c>
      <c r="D23" s="216">
        <f>SUM(E23:I23)</f>
        <v>0.314</v>
      </c>
      <c r="E23" s="98">
        <v>0.26200000000000001</v>
      </c>
      <c r="F23" s="159"/>
      <c r="G23" s="159"/>
      <c r="H23" s="159"/>
      <c r="I23" s="224">
        <f>ROUND(SUM(E23:H23)*20/100,3)</f>
        <v>5.1999999999999998E-2</v>
      </c>
      <c r="J23" s="123"/>
      <c r="K23" s="33"/>
      <c r="L23" s="33"/>
      <c r="M23" s="32"/>
    </row>
    <row r="24" spans="1:14" s="24" customFormat="1" ht="38.25" customHeight="1">
      <c r="A24" s="96">
        <f>'2024 '!A23+1</f>
        <v>5</v>
      </c>
      <c r="B24" s="110" t="s">
        <v>121</v>
      </c>
      <c r="C24" s="115" t="s">
        <v>237</v>
      </c>
      <c r="D24" s="216">
        <f>SUM(E24:I24)</f>
        <v>0.40700000000000003</v>
      </c>
      <c r="E24" s="98">
        <v>0.33900000000000002</v>
      </c>
      <c r="F24" s="98"/>
      <c r="G24" s="98"/>
      <c r="H24" s="98"/>
      <c r="I24" s="224">
        <f>ROUND(SUM(E24:H24)*20/100,3)</f>
        <v>6.8000000000000005E-2</v>
      </c>
      <c r="J24" s="118"/>
      <c r="K24" s="33"/>
      <c r="L24" s="33"/>
      <c r="M24" s="32"/>
    </row>
    <row r="25" spans="1:14" s="24" customFormat="1" ht="35.25" customHeight="1">
      <c r="K25" s="33"/>
      <c r="L25" s="33"/>
      <c r="M25" s="32"/>
    </row>
    <row r="26" spans="1:14" s="24" customFormat="1">
      <c r="A26" s="20"/>
      <c r="B26" s="28" t="s">
        <v>78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32"/>
    </row>
    <row r="27" spans="1:14" s="24" customFormat="1">
      <c r="A27" s="20"/>
      <c r="B27" s="26" t="s">
        <v>75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32"/>
    </row>
    <row r="28" spans="1:14" s="24" customFormat="1">
      <c r="A28" s="20"/>
      <c r="B28" s="26" t="s">
        <v>76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32"/>
    </row>
    <row r="29" spans="1:14" s="24" customFormat="1">
      <c r="A29" s="20"/>
      <c r="B29" s="26" t="s">
        <v>77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32"/>
    </row>
    <row r="30" spans="1:14" s="24" customFormat="1">
      <c r="A30" s="35"/>
      <c r="B30" s="35"/>
      <c r="C30" s="35"/>
      <c r="D30" s="36"/>
      <c r="E30" s="36"/>
      <c r="F30" s="36"/>
      <c r="G30" s="36"/>
      <c r="H30" s="36"/>
      <c r="I30" s="36"/>
      <c r="J30" s="37"/>
      <c r="K30" s="37"/>
      <c r="L30" s="37"/>
      <c r="M30" s="32"/>
    </row>
    <row r="31" spans="1:14" s="24" customFormat="1">
      <c r="A31" s="35"/>
      <c r="B31" s="35"/>
      <c r="C31" s="35"/>
      <c r="D31" s="36"/>
      <c r="E31" s="36"/>
      <c r="F31" s="36"/>
      <c r="G31" s="36"/>
      <c r="H31" s="36"/>
      <c r="I31" s="36"/>
      <c r="J31" s="37"/>
      <c r="K31" s="37"/>
      <c r="L31" s="37"/>
      <c r="M31" s="32"/>
    </row>
    <row r="32" spans="1:14" s="24" customFormat="1">
      <c r="A32" s="35"/>
      <c r="B32" s="35"/>
      <c r="C32" s="35"/>
      <c r="D32" s="36"/>
      <c r="E32" s="36"/>
      <c r="F32" s="36"/>
      <c r="G32" s="36"/>
      <c r="H32" s="36"/>
      <c r="I32" s="36"/>
      <c r="J32" s="37"/>
      <c r="K32" s="37"/>
      <c r="L32" s="37"/>
      <c r="M32" s="32"/>
    </row>
    <row r="33" spans="1:13" s="24" customFormat="1">
      <c r="A33" s="35"/>
      <c r="B33" s="35"/>
      <c r="C33" s="35"/>
      <c r="D33" s="36"/>
      <c r="E33" s="36"/>
      <c r="F33" s="36"/>
      <c r="G33" s="36"/>
      <c r="H33" s="36"/>
      <c r="I33" s="36"/>
      <c r="J33" s="37"/>
      <c r="K33" s="37"/>
      <c r="L33" s="37"/>
      <c r="M33" s="32"/>
    </row>
    <row r="34" spans="1:13" s="24" customFormat="1">
      <c r="A34" s="35"/>
      <c r="B34" s="35"/>
      <c r="C34" s="35"/>
      <c r="D34" s="36"/>
      <c r="E34" s="36"/>
      <c r="F34" s="36"/>
      <c r="G34" s="36"/>
      <c r="H34" s="36"/>
      <c r="I34" s="36"/>
      <c r="J34" s="37"/>
      <c r="K34" s="37"/>
      <c r="L34" s="37"/>
      <c r="M34" s="32"/>
    </row>
    <row r="35" spans="1:13" s="24" customFormat="1">
      <c r="A35" s="35"/>
      <c r="B35" s="35"/>
      <c r="C35" s="35"/>
      <c r="D35" s="36"/>
      <c r="E35" s="36"/>
      <c r="F35" s="36"/>
      <c r="G35" s="36"/>
      <c r="H35" s="36"/>
      <c r="I35" s="36"/>
      <c r="J35" s="37"/>
      <c r="K35" s="37"/>
      <c r="L35" s="37"/>
      <c r="M35" s="32"/>
    </row>
    <row r="36" spans="1:13" s="24" customFormat="1">
      <c r="A36" s="35"/>
      <c r="B36" s="35"/>
      <c r="C36" s="35"/>
      <c r="D36" s="36"/>
      <c r="E36" s="36"/>
      <c r="F36" s="36"/>
      <c r="G36" s="36"/>
      <c r="H36" s="36"/>
      <c r="I36" s="36"/>
      <c r="J36" s="37"/>
      <c r="K36" s="37"/>
      <c r="L36" s="37"/>
      <c r="M36" s="32"/>
    </row>
    <row r="37" spans="1:13" s="24" customFormat="1">
      <c r="A37" s="35"/>
      <c r="B37" s="35"/>
      <c r="C37" s="35"/>
      <c r="D37" s="36"/>
      <c r="E37" s="36"/>
      <c r="F37" s="36"/>
      <c r="G37" s="36"/>
      <c r="H37" s="36"/>
      <c r="I37" s="36"/>
      <c r="J37" s="37"/>
      <c r="K37" s="37"/>
      <c r="L37" s="37"/>
      <c r="M37" s="32"/>
    </row>
    <row r="38" spans="1:13" s="24" customFormat="1">
      <c r="A38" s="35"/>
      <c r="B38" s="35"/>
      <c r="C38" s="35"/>
      <c r="D38" s="36"/>
      <c r="E38" s="36"/>
      <c r="F38" s="36"/>
      <c r="G38" s="36"/>
      <c r="H38" s="36"/>
      <c r="I38" s="36"/>
      <c r="J38" s="37"/>
      <c r="K38" s="37"/>
      <c r="L38" s="37"/>
      <c r="M38" s="32"/>
    </row>
    <row r="39" spans="1:13" s="24" customFormat="1">
      <c r="A39" s="35"/>
      <c r="B39" s="35"/>
      <c r="C39" s="35"/>
      <c r="D39" s="36"/>
      <c r="E39" s="36"/>
      <c r="F39" s="36"/>
      <c r="G39" s="36"/>
      <c r="H39" s="36"/>
      <c r="I39" s="36"/>
      <c r="J39" s="37"/>
      <c r="K39" s="37"/>
      <c r="L39" s="37"/>
      <c r="M39" s="32"/>
    </row>
    <row r="40" spans="1:13" s="24" customFormat="1">
      <c r="A40" s="35"/>
      <c r="B40" s="35"/>
      <c r="C40" s="35"/>
      <c r="D40" s="36"/>
      <c r="E40" s="36"/>
      <c r="F40" s="36"/>
      <c r="G40" s="36"/>
      <c r="H40" s="36"/>
      <c r="I40" s="36"/>
      <c r="J40" s="37"/>
      <c r="K40" s="37"/>
      <c r="L40" s="37"/>
      <c r="M40" s="32"/>
    </row>
    <row r="41" spans="1:13" s="24" customFormat="1">
      <c r="A41" s="35"/>
      <c r="B41" s="35"/>
      <c r="C41" s="35"/>
      <c r="D41" s="36"/>
      <c r="E41" s="36"/>
      <c r="F41" s="36"/>
      <c r="G41" s="36"/>
      <c r="H41" s="36"/>
      <c r="I41" s="36"/>
      <c r="J41" s="37"/>
      <c r="K41" s="37"/>
      <c r="L41" s="37"/>
      <c r="M41" s="32"/>
    </row>
    <row r="42" spans="1:13" s="24" customFormat="1">
      <c r="A42" s="35"/>
      <c r="B42" s="35"/>
      <c r="C42" s="35"/>
      <c r="D42" s="36"/>
      <c r="E42" s="36"/>
      <c r="F42" s="36"/>
      <c r="G42" s="36"/>
      <c r="H42" s="36"/>
      <c r="I42" s="36"/>
      <c r="J42" s="37"/>
      <c r="K42" s="37"/>
      <c r="L42" s="37"/>
      <c r="M42" s="32"/>
    </row>
    <row r="43" spans="1:13" s="24" customFormat="1">
      <c r="A43" s="35"/>
      <c r="B43" s="35"/>
      <c r="C43" s="35"/>
      <c r="D43" s="36"/>
      <c r="E43" s="36"/>
      <c r="F43" s="36"/>
      <c r="G43" s="36"/>
      <c r="H43" s="36"/>
      <c r="I43" s="36"/>
      <c r="J43" s="37"/>
      <c r="K43" s="37"/>
      <c r="L43" s="37"/>
      <c r="M43" s="32"/>
    </row>
    <row r="44" spans="1:13" s="24" customFormat="1">
      <c r="A44" s="35"/>
      <c r="B44" s="35"/>
      <c r="C44" s="35"/>
      <c r="D44" s="36"/>
      <c r="E44" s="36"/>
      <c r="F44" s="36"/>
      <c r="G44" s="36"/>
      <c r="H44" s="36"/>
      <c r="I44" s="36"/>
      <c r="J44" s="37"/>
      <c r="K44" s="37"/>
      <c r="L44" s="37"/>
      <c r="M44" s="32"/>
    </row>
    <row r="45" spans="1:13" s="24" customFormat="1">
      <c r="A45" s="35"/>
      <c r="B45" s="35"/>
      <c r="C45" s="35"/>
      <c r="D45" s="36"/>
      <c r="E45" s="36"/>
      <c r="F45" s="36"/>
      <c r="G45" s="36"/>
      <c r="H45" s="36"/>
      <c r="I45" s="36"/>
      <c r="J45" s="37"/>
      <c r="K45" s="37"/>
      <c r="L45" s="37"/>
      <c r="M45" s="32"/>
    </row>
    <row r="46" spans="1:13" s="24" customFormat="1">
      <c r="A46" s="35"/>
      <c r="B46" s="35"/>
      <c r="C46" s="35"/>
      <c r="D46" s="36"/>
      <c r="E46" s="36"/>
      <c r="F46" s="36"/>
      <c r="G46" s="36"/>
      <c r="H46" s="36"/>
      <c r="I46" s="36"/>
      <c r="J46" s="37"/>
      <c r="K46" s="37"/>
      <c r="L46" s="37"/>
      <c r="M46" s="32"/>
    </row>
    <row r="47" spans="1:13" s="24" customFormat="1">
      <c r="A47" s="35"/>
      <c r="B47" s="35"/>
      <c r="C47" s="35"/>
      <c r="D47" s="36"/>
      <c r="E47" s="36"/>
      <c r="F47" s="36"/>
      <c r="G47" s="36"/>
      <c r="H47" s="36"/>
      <c r="I47" s="36"/>
      <c r="J47" s="37"/>
      <c r="K47" s="37"/>
      <c r="L47" s="37"/>
      <c r="M47" s="32"/>
    </row>
    <row r="49" spans="2:2">
      <c r="B49" s="28"/>
    </row>
    <row r="50" spans="2:2">
      <c r="B50" s="26"/>
    </row>
    <row r="51" spans="2:2">
      <c r="B51" s="26"/>
    </row>
    <row r="52" spans="2:2">
      <c r="B52" s="26"/>
    </row>
  </sheetData>
  <mergeCells count="11">
    <mergeCell ref="E2:J2"/>
    <mergeCell ref="E1:J1"/>
    <mergeCell ref="M7:N7"/>
    <mergeCell ref="A5:A8"/>
    <mergeCell ref="B5:B8"/>
    <mergeCell ref="C5:C8"/>
    <mergeCell ref="D5:I5"/>
    <mergeCell ref="J5:J8"/>
    <mergeCell ref="D6:D8"/>
    <mergeCell ref="E6:I6"/>
    <mergeCell ref="E7:I7"/>
  </mergeCells>
  <pageMargins left="0.78740157480314965" right="0.19685039370078741" top="0.59055118110236227" bottom="0.43307086614173229" header="0" footer="0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EFDD"/>
    <pageSetUpPr fitToPage="1"/>
  </sheetPr>
  <dimension ref="A1:FI63"/>
  <sheetViews>
    <sheetView tabSelected="1" view="pageBreakPreview" topLeftCell="A6" zoomScale="86" zoomScaleNormal="80" zoomScaleSheetLayoutView="86" workbookViewId="0">
      <selection activeCell="B25" sqref="B25"/>
    </sheetView>
  </sheetViews>
  <sheetFormatPr defaultColWidth="9.140625" defaultRowHeight="15"/>
  <cols>
    <col min="1" max="1" width="8.42578125" style="20" customWidth="1"/>
    <col min="2" max="2" width="109.5703125" style="22" customWidth="1"/>
    <col min="3" max="3" width="29" style="22" customWidth="1"/>
    <col min="4" max="4" width="16.5703125" style="22" customWidth="1"/>
    <col min="5" max="5" width="13.28515625" style="22" customWidth="1"/>
    <col min="6" max="6" width="12.5703125" style="22" customWidth="1"/>
    <col min="7" max="8" width="9.140625" style="22"/>
    <col min="9" max="9" width="12.42578125" style="22" customWidth="1"/>
    <col min="10" max="12" width="16.42578125" style="22" customWidth="1"/>
    <col min="13" max="13" width="12.85546875" style="22" customWidth="1"/>
    <col min="14" max="14" width="11.42578125" style="22" bestFit="1" customWidth="1"/>
    <col min="15" max="16384" width="9.140625" style="22"/>
  </cols>
  <sheetData>
    <row r="1" spans="1:165" ht="19.5" customHeight="1">
      <c r="E1" s="479" t="s">
        <v>72</v>
      </c>
      <c r="F1" s="479"/>
      <c r="G1" s="479"/>
      <c r="H1" s="479"/>
      <c r="I1" s="479"/>
    </row>
    <row r="2" spans="1:165" ht="93" customHeight="1">
      <c r="E2" s="491" t="s">
        <v>88</v>
      </c>
      <c r="F2" s="491"/>
      <c r="G2" s="491"/>
      <c r="H2" s="491"/>
      <c r="I2" s="491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</row>
    <row r="3" spans="1:165">
      <c r="B3" s="21" t="s">
        <v>89</v>
      </c>
      <c r="C3" s="21"/>
    </row>
    <row r="4" spans="1:165" ht="15.75" thickBot="1">
      <c r="B4" s="21"/>
      <c r="C4" s="21"/>
      <c r="D4" s="23"/>
    </row>
    <row r="5" spans="1:165" ht="18.75" customHeight="1">
      <c r="A5" s="481" t="s">
        <v>0</v>
      </c>
      <c r="B5" s="492" t="s">
        <v>52</v>
      </c>
      <c r="C5" s="494" t="s">
        <v>74</v>
      </c>
      <c r="D5" s="488" t="s">
        <v>90</v>
      </c>
      <c r="E5" s="489"/>
      <c r="F5" s="489"/>
      <c r="G5" s="489"/>
      <c r="H5" s="489"/>
      <c r="I5" s="489"/>
      <c r="J5" s="477" t="s">
        <v>59</v>
      </c>
      <c r="K5" s="58"/>
      <c r="L5" s="58"/>
    </row>
    <row r="6" spans="1:165" s="24" customFormat="1" ht="17.25" customHeight="1">
      <c r="A6" s="482"/>
      <c r="B6" s="493"/>
      <c r="C6" s="495"/>
      <c r="D6" s="487" t="s">
        <v>62</v>
      </c>
      <c r="E6" s="490" t="s">
        <v>229</v>
      </c>
      <c r="F6" s="490"/>
      <c r="G6" s="490"/>
      <c r="H6" s="490"/>
      <c r="I6" s="490"/>
      <c r="J6" s="478"/>
      <c r="K6" s="58"/>
      <c r="L6" s="58"/>
    </row>
    <row r="7" spans="1:165" s="24" customFormat="1" ht="17.25" customHeight="1">
      <c r="A7" s="482"/>
      <c r="B7" s="493"/>
      <c r="C7" s="495"/>
      <c r="D7" s="487"/>
      <c r="E7" s="490" t="s">
        <v>53</v>
      </c>
      <c r="F7" s="490"/>
      <c r="G7" s="490"/>
      <c r="H7" s="490"/>
      <c r="I7" s="490"/>
      <c r="J7" s="478"/>
      <c r="K7" s="58"/>
      <c r="L7" s="58"/>
      <c r="M7" s="476"/>
      <c r="N7" s="476"/>
    </row>
    <row r="8" spans="1:165" s="24" customFormat="1" ht="132.75" customHeight="1">
      <c r="A8" s="482"/>
      <c r="B8" s="493"/>
      <c r="C8" s="495"/>
      <c r="D8" s="487"/>
      <c r="E8" s="25" t="s">
        <v>54</v>
      </c>
      <c r="F8" s="25" t="s">
        <v>28</v>
      </c>
      <c r="G8" s="25" t="s">
        <v>67</v>
      </c>
      <c r="H8" s="25" t="s">
        <v>60</v>
      </c>
      <c r="I8" s="25" t="s">
        <v>33</v>
      </c>
      <c r="J8" s="478"/>
      <c r="K8" s="68"/>
      <c r="L8" s="58"/>
      <c r="M8" s="48"/>
      <c r="N8" s="69"/>
    </row>
    <row r="9" spans="1:165" s="24" customFormat="1" ht="15.75" thickBot="1">
      <c r="A9" s="141">
        <v>1</v>
      </c>
      <c r="B9" s="142">
        <v>2</v>
      </c>
      <c r="C9" s="144">
        <v>3</v>
      </c>
      <c r="D9" s="125">
        <v>4</v>
      </c>
      <c r="E9" s="126">
        <v>5</v>
      </c>
      <c r="F9" s="126">
        <v>6</v>
      </c>
      <c r="G9" s="126">
        <v>7</v>
      </c>
      <c r="H9" s="126">
        <v>8</v>
      </c>
      <c r="I9" s="126">
        <v>9</v>
      </c>
      <c r="J9" s="143">
        <v>10</v>
      </c>
      <c r="K9" s="66"/>
      <c r="L9" s="66"/>
      <c r="M9" s="71"/>
      <c r="N9" s="70"/>
    </row>
    <row r="10" spans="1:165" s="24" customFormat="1" ht="30" customHeight="1" thickBot="1">
      <c r="A10" s="291"/>
      <c r="B10" s="292" t="s">
        <v>79</v>
      </c>
      <c r="C10" s="293"/>
      <c r="D10" s="294">
        <f t="shared" ref="D10:I10" si="0">D11+D17</f>
        <v>59.75</v>
      </c>
      <c r="E10" s="294">
        <f t="shared" si="0"/>
        <v>27.75</v>
      </c>
      <c r="F10" s="294">
        <f t="shared" si="0"/>
        <v>19.283000000000001</v>
      </c>
      <c r="G10" s="294">
        <f t="shared" si="0"/>
        <v>0</v>
      </c>
      <c r="H10" s="294">
        <f t="shared" si="0"/>
        <v>2.758</v>
      </c>
      <c r="I10" s="294">
        <f t="shared" si="0"/>
        <v>9.9589999999999996</v>
      </c>
      <c r="J10" s="295"/>
      <c r="K10" s="67"/>
      <c r="L10" s="59"/>
      <c r="M10" s="44"/>
      <c r="N10" s="39"/>
      <c r="O10" s="231"/>
    </row>
    <row r="11" spans="1:165" s="24" customFormat="1" ht="30" customHeight="1" thickBot="1">
      <c r="A11" s="296"/>
      <c r="B11" s="297" t="s">
        <v>81</v>
      </c>
      <c r="C11" s="298"/>
      <c r="D11" s="299">
        <f t="shared" ref="D11:I11" si="1">SUM(D12:D16)</f>
        <v>28.550999999999998</v>
      </c>
      <c r="E11" s="299">
        <f t="shared" si="1"/>
        <v>14.039</v>
      </c>
      <c r="F11" s="299">
        <f t="shared" si="1"/>
        <v>9.7530000000000001</v>
      </c>
      <c r="G11" s="299">
        <f t="shared" si="1"/>
        <v>0</v>
      </c>
      <c r="H11" s="299">
        <f t="shared" si="1"/>
        <v>0</v>
      </c>
      <c r="I11" s="299">
        <f t="shared" si="1"/>
        <v>4.7590000000000003</v>
      </c>
      <c r="J11" s="300"/>
      <c r="K11" s="60"/>
      <c r="L11" s="60"/>
      <c r="M11" s="44"/>
      <c r="N11" s="39"/>
      <c r="O11" s="232"/>
    </row>
    <row r="12" spans="1:165" s="24" customFormat="1" ht="30" customHeight="1">
      <c r="A12" s="281" t="s">
        <v>1</v>
      </c>
      <c r="B12" s="168" t="s">
        <v>222</v>
      </c>
      <c r="C12" s="174" t="s">
        <v>166</v>
      </c>
      <c r="D12" s="217">
        <f>SUM(E12:I12)</f>
        <v>3.5919999999999996</v>
      </c>
      <c r="E12" s="203">
        <v>2.9929999999999999</v>
      </c>
      <c r="F12" s="218"/>
      <c r="G12" s="218"/>
      <c r="H12" s="219"/>
      <c r="I12" s="204">
        <f>ROUND(SUM(E12:H12)*20/100,3)</f>
        <v>0.59899999999999998</v>
      </c>
      <c r="J12" s="175"/>
      <c r="K12" s="60"/>
      <c r="L12" s="60"/>
      <c r="M12" s="44"/>
    </row>
    <row r="13" spans="1:165" s="24" customFormat="1" ht="30" customHeight="1">
      <c r="A13" s="38">
        <f>A12+1</f>
        <v>2</v>
      </c>
      <c r="B13" s="97" t="s">
        <v>223</v>
      </c>
      <c r="C13" s="176" t="s">
        <v>167</v>
      </c>
      <c r="D13" s="217">
        <f t="shared" ref="D13:D16" si="2">SUM(E13:I13)</f>
        <v>3.7119999999999997</v>
      </c>
      <c r="E13" s="183">
        <v>3.093</v>
      </c>
      <c r="F13" s="183"/>
      <c r="G13" s="183"/>
      <c r="H13" s="205"/>
      <c r="I13" s="204">
        <f>ROUND(SUM(E13:H13)*20/100,3)</f>
        <v>0.61899999999999999</v>
      </c>
      <c r="J13" s="99"/>
      <c r="K13" s="61"/>
      <c r="L13" s="61"/>
      <c r="M13" s="32"/>
    </row>
    <row r="14" spans="1:165" s="24" customFormat="1" ht="30" customHeight="1">
      <c r="A14" s="38">
        <f>A13+1</f>
        <v>3</v>
      </c>
      <c r="B14" s="97" t="s">
        <v>134</v>
      </c>
      <c r="C14" s="115" t="s">
        <v>135</v>
      </c>
      <c r="D14" s="217">
        <f t="shared" si="2"/>
        <v>12.673</v>
      </c>
      <c r="E14" s="183">
        <f>10.561-F14</f>
        <v>0.80799999999999983</v>
      </c>
      <c r="F14" s="184">
        <v>9.7530000000000001</v>
      </c>
      <c r="G14" s="183"/>
      <c r="H14" s="205"/>
      <c r="I14" s="204">
        <f>ROUND(SUM(E14:H14)*20/100,3)</f>
        <v>2.1120000000000001</v>
      </c>
      <c r="J14" s="99"/>
      <c r="K14" s="62"/>
      <c r="L14" s="62"/>
      <c r="M14" s="32"/>
    </row>
    <row r="15" spans="1:165" s="24" customFormat="1" ht="30" customHeight="1">
      <c r="A15" s="96">
        <f>A14+1</f>
        <v>4</v>
      </c>
      <c r="B15" s="170" t="s">
        <v>148</v>
      </c>
      <c r="C15" s="171" t="s">
        <v>207</v>
      </c>
      <c r="D15" s="238">
        <f>SUM(E15:I15)</f>
        <v>8.2439999999999998</v>
      </c>
      <c r="E15" s="239">
        <v>6.87</v>
      </c>
      <c r="F15" s="239"/>
      <c r="G15" s="239"/>
      <c r="H15" s="239"/>
      <c r="I15" s="204">
        <f>ROUND(SUM(E15:H15)*20/100,3)</f>
        <v>1.3740000000000001</v>
      </c>
      <c r="J15" s="179" t="s">
        <v>176</v>
      </c>
      <c r="K15" s="62"/>
      <c r="L15" s="62"/>
      <c r="M15" s="32"/>
    </row>
    <row r="16" spans="1:165" s="24" customFormat="1" ht="30" customHeight="1" thickBot="1">
      <c r="A16" s="276">
        <f>A15+1</f>
        <v>5</v>
      </c>
      <c r="B16" s="138" t="s">
        <v>224</v>
      </c>
      <c r="C16" s="191" t="s">
        <v>153</v>
      </c>
      <c r="D16" s="277">
        <f t="shared" si="2"/>
        <v>0.33</v>
      </c>
      <c r="E16" s="278">
        <v>0.27500000000000002</v>
      </c>
      <c r="F16" s="278"/>
      <c r="G16" s="278"/>
      <c r="H16" s="278"/>
      <c r="I16" s="279">
        <f>ROUND(SUM(E16:H16)*20/100,3)</f>
        <v>5.5E-2</v>
      </c>
      <c r="J16" s="172" t="s">
        <v>152</v>
      </c>
      <c r="K16" s="62"/>
      <c r="L16" s="62"/>
      <c r="M16" s="32"/>
    </row>
    <row r="17" spans="1:13" s="24" customFormat="1" ht="30" customHeight="1" thickBot="1">
      <c r="A17" s="288"/>
      <c r="B17" s="289" t="s">
        <v>113</v>
      </c>
      <c r="C17" s="290"/>
      <c r="D17" s="301">
        <f t="shared" ref="D17:I17" si="3">SUM(D18:D25)</f>
        <v>31.199000000000002</v>
      </c>
      <c r="E17" s="301">
        <f t="shared" si="3"/>
        <v>13.711000000000002</v>
      </c>
      <c r="F17" s="301">
        <f t="shared" si="3"/>
        <v>9.5300000000000011</v>
      </c>
      <c r="G17" s="301">
        <f t="shared" si="3"/>
        <v>0</v>
      </c>
      <c r="H17" s="301">
        <f t="shared" si="3"/>
        <v>2.758</v>
      </c>
      <c r="I17" s="299">
        <f t="shared" si="3"/>
        <v>5.1999999999999993</v>
      </c>
      <c r="J17" s="300"/>
      <c r="K17" s="63"/>
      <c r="L17" s="60"/>
      <c r="M17" s="44"/>
    </row>
    <row r="18" spans="1:13" s="24" customFormat="1" ht="30" customHeight="1">
      <c r="A18" s="280">
        <v>1</v>
      </c>
      <c r="B18" s="302" t="s">
        <v>227</v>
      </c>
      <c r="C18" s="180" t="s">
        <v>190</v>
      </c>
      <c r="D18" s="220">
        <f t="shared" ref="D18:D24" si="4">SUM(E18:I18)</f>
        <v>0.45200000000000001</v>
      </c>
      <c r="E18" s="206">
        <v>0.377</v>
      </c>
      <c r="F18" s="206"/>
      <c r="G18" s="206"/>
      <c r="H18" s="206"/>
      <c r="I18" s="204">
        <f t="shared" ref="I18:I25" si="5">ROUND(SUM(E18:H18)*20/100,3)</f>
        <v>7.4999999999999997E-2</v>
      </c>
      <c r="J18" s="181" t="s">
        <v>151</v>
      </c>
      <c r="K18" s="64"/>
      <c r="L18" s="64"/>
      <c r="M18" s="32"/>
    </row>
    <row r="19" spans="1:13" s="24" customFormat="1" ht="30" customHeight="1">
      <c r="A19" s="38">
        <f>A18+1</f>
        <v>2</v>
      </c>
      <c r="B19" s="97" t="s">
        <v>127</v>
      </c>
      <c r="C19" s="115" t="s">
        <v>178</v>
      </c>
      <c r="D19" s="220">
        <f t="shared" si="4"/>
        <v>10.722000000000001</v>
      </c>
      <c r="E19" s="183">
        <v>8.9350000000000005</v>
      </c>
      <c r="F19" s="184"/>
      <c r="G19" s="184"/>
      <c r="H19" s="184"/>
      <c r="I19" s="204">
        <f t="shared" si="5"/>
        <v>1.7869999999999999</v>
      </c>
      <c r="J19" s="111"/>
      <c r="K19" s="64"/>
      <c r="L19" s="64"/>
      <c r="M19" s="32"/>
    </row>
    <row r="20" spans="1:13" s="24" customFormat="1" ht="30" customHeight="1">
      <c r="A20" s="38">
        <f>A19+1</f>
        <v>3</v>
      </c>
      <c r="B20" s="182" t="s">
        <v>131</v>
      </c>
      <c r="C20" s="112" t="s">
        <v>188</v>
      </c>
      <c r="D20" s="220">
        <f t="shared" si="4"/>
        <v>0.61399999999999999</v>
      </c>
      <c r="E20" s="183">
        <v>0.51200000000000001</v>
      </c>
      <c r="F20" s="184"/>
      <c r="G20" s="184"/>
      <c r="H20" s="184"/>
      <c r="I20" s="204">
        <f t="shared" si="5"/>
        <v>0.10199999999999999</v>
      </c>
      <c r="J20" s="111"/>
      <c r="K20" s="64"/>
      <c r="L20" s="64"/>
      <c r="M20" s="32"/>
    </row>
    <row r="21" spans="1:13" s="24" customFormat="1" ht="30" customHeight="1">
      <c r="A21" s="38">
        <f>A20+1</f>
        <v>4</v>
      </c>
      <c r="B21" s="106" t="s">
        <v>125</v>
      </c>
      <c r="C21" s="185" t="s">
        <v>208</v>
      </c>
      <c r="D21" s="220">
        <f t="shared" si="4"/>
        <v>3.42</v>
      </c>
      <c r="E21" s="183">
        <v>2.85</v>
      </c>
      <c r="F21" s="184"/>
      <c r="G21" s="184"/>
      <c r="H21" s="184"/>
      <c r="I21" s="204">
        <f t="shared" si="5"/>
        <v>0.56999999999999995</v>
      </c>
      <c r="J21" s="111"/>
      <c r="K21" s="64"/>
      <c r="L21" s="64"/>
      <c r="M21" s="32"/>
    </row>
    <row r="22" spans="1:13" s="24" customFormat="1" ht="30" customHeight="1">
      <c r="A22" s="38">
        <f>A21+1</f>
        <v>5</v>
      </c>
      <c r="B22" s="186" t="s">
        <v>149</v>
      </c>
      <c r="C22" s="185" t="s">
        <v>177</v>
      </c>
      <c r="D22" s="220">
        <f t="shared" si="4"/>
        <v>2.7349999999999999</v>
      </c>
      <c r="E22" s="203">
        <f>0.702+1.577-F22</f>
        <v>0.59299999999999997</v>
      </c>
      <c r="F22" s="206">
        <v>1.6859999999999999</v>
      </c>
      <c r="G22" s="206"/>
      <c r="H22" s="206"/>
      <c r="I22" s="204">
        <f t="shared" si="5"/>
        <v>0.45600000000000002</v>
      </c>
      <c r="J22" s="187"/>
      <c r="K22" s="64"/>
      <c r="L22" s="64"/>
      <c r="M22" s="32"/>
    </row>
    <row r="23" spans="1:13" s="24" customFormat="1" ht="30" customHeight="1">
      <c r="A23" s="38">
        <f>'2025'!A22+1</f>
        <v>6</v>
      </c>
      <c r="B23" s="188" t="s">
        <v>126</v>
      </c>
      <c r="C23" s="115" t="s">
        <v>206</v>
      </c>
      <c r="D23" s="220">
        <f t="shared" si="4"/>
        <v>0.53300000000000003</v>
      </c>
      <c r="E23" s="183">
        <v>0.44400000000000001</v>
      </c>
      <c r="F23" s="184"/>
      <c r="G23" s="184"/>
      <c r="H23" s="184"/>
      <c r="I23" s="204">
        <f t="shared" si="5"/>
        <v>8.8999999999999996E-2</v>
      </c>
      <c r="J23" s="111"/>
      <c r="K23" s="64"/>
      <c r="L23" s="64"/>
      <c r="M23" s="32"/>
    </row>
    <row r="24" spans="1:13" s="24" customFormat="1" ht="37.5" customHeight="1">
      <c r="A24" s="38">
        <f>'2025'!A23+1</f>
        <v>7</v>
      </c>
      <c r="B24" s="266" t="s">
        <v>146</v>
      </c>
      <c r="C24" s="115" t="s">
        <v>164</v>
      </c>
      <c r="D24" s="282">
        <f t="shared" si="4"/>
        <v>9.4130000000000003</v>
      </c>
      <c r="E24" s="91">
        <v>0</v>
      </c>
      <c r="F24" s="184">
        <v>7.8440000000000003</v>
      </c>
      <c r="G24" s="184"/>
      <c r="H24" s="184"/>
      <c r="I24" s="283">
        <f t="shared" si="5"/>
        <v>1.569</v>
      </c>
      <c r="J24" s="267"/>
      <c r="K24" s="33"/>
      <c r="L24" s="33"/>
      <c r="M24" s="32"/>
    </row>
    <row r="25" spans="1:13" s="24" customFormat="1" ht="32.25" customHeight="1" thickBot="1">
      <c r="A25" s="303">
        <v>8</v>
      </c>
      <c r="B25" s="304" t="s">
        <v>252</v>
      </c>
      <c r="C25" s="117" t="s">
        <v>253</v>
      </c>
      <c r="D25" s="285">
        <f>SUM(E25:I25)</f>
        <v>3.31</v>
      </c>
      <c r="E25" s="286"/>
      <c r="F25" s="286">
        <f t="shared" ref="F25:G25" si="6">SUM(F26:F32)</f>
        <v>0</v>
      </c>
      <c r="G25" s="286">
        <f t="shared" si="6"/>
        <v>0</v>
      </c>
      <c r="H25" s="286">
        <v>2.758</v>
      </c>
      <c r="I25" s="287">
        <f t="shared" si="5"/>
        <v>0.55200000000000005</v>
      </c>
      <c r="J25" s="284"/>
      <c r="K25" s="33"/>
      <c r="L25" s="33"/>
      <c r="M25" s="32"/>
    </row>
    <row r="26" spans="1:13" s="24" customFormat="1" ht="30" customHeight="1">
      <c r="D26" s="39"/>
      <c r="K26" s="33"/>
      <c r="L26" s="33"/>
      <c r="M26" s="32"/>
    </row>
    <row r="27" spans="1:13" s="24" customFormat="1">
      <c r="A27" s="20"/>
      <c r="B27" s="28" t="s">
        <v>78</v>
      </c>
      <c r="C27" s="22"/>
      <c r="D27" s="22"/>
      <c r="E27" s="22"/>
      <c r="F27" s="243"/>
      <c r="G27" s="22"/>
      <c r="H27" s="22"/>
      <c r="I27" s="22"/>
      <c r="J27" s="22"/>
      <c r="K27" s="22"/>
      <c r="L27" s="22"/>
      <c r="M27" s="32"/>
    </row>
    <row r="28" spans="1:13" s="24" customFormat="1">
      <c r="A28" s="20"/>
      <c r="B28" s="26" t="s">
        <v>75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32"/>
    </row>
    <row r="29" spans="1:13" s="24" customFormat="1">
      <c r="A29" s="20"/>
      <c r="B29" s="26" t="s">
        <v>76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32"/>
    </row>
    <row r="30" spans="1:13" s="24" customFormat="1">
      <c r="A30" s="20"/>
      <c r="B30" s="26" t="s">
        <v>77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32"/>
    </row>
    <row r="31" spans="1:13" s="24" customFormat="1">
      <c r="A31" s="35"/>
      <c r="B31" s="35"/>
      <c r="C31" s="35"/>
      <c r="D31" s="36"/>
      <c r="E31" s="22"/>
      <c r="F31" s="36"/>
      <c r="G31" s="36"/>
      <c r="H31" s="36"/>
      <c r="I31" s="36"/>
      <c r="J31" s="37"/>
      <c r="K31" s="37"/>
      <c r="L31" s="37"/>
      <c r="M31" s="32"/>
    </row>
    <row r="32" spans="1:13" s="24" customFormat="1">
      <c r="A32" s="35"/>
      <c r="B32" s="35"/>
      <c r="C32" s="35"/>
      <c r="D32" s="36"/>
      <c r="E32" s="36"/>
      <c r="F32" s="36"/>
      <c r="G32" s="36"/>
      <c r="H32" s="36"/>
      <c r="I32" s="36"/>
      <c r="J32" s="37"/>
      <c r="K32" s="37"/>
      <c r="L32" s="37"/>
      <c r="M32" s="32"/>
    </row>
    <row r="33" spans="1:13" s="24" customFormat="1">
      <c r="A33" s="35"/>
      <c r="B33" s="35"/>
      <c r="C33" s="35"/>
      <c r="D33" s="36"/>
      <c r="E33" s="36"/>
      <c r="F33" s="36"/>
      <c r="G33" s="36"/>
      <c r="H33" s="36"/>
      <c r="I33" s="36"/>
      <c r="J33" s="37"/>
      <c r="K33" s="37"/>
      <c r="L33" s="37"/>
      <c r="M33" s="32"/>
    </row>
    <row r="34" spans="1:13" s="24" customFormat="1">
      <c r="A34" s="35"/>
      <c r="B34" s="35"/>
      <c r="C34" s="35"/>
      <c r="D34" s="36"/>
      <c r="E34" s="36"/>
      <c r="F34" s="36"/>
      <c r="G34" s="36"/>
      <c r="H34" s="36"/>
      <c r="I34" s="36"/>
      <c r="J34" s="37"/>
      <c r="K34" s="37"/>
      <c r="L34" s="37"/>
      <c r="M34" s="32"/>
    </row>
    <row r="35" spans="1:13" s="24" customFormat="1">
      <c r="A35" s="35"/>
      <c r="B35" s="35"/>
      <c r="C35" s="35"/>
      <c r="D35" s="36"/>
      <c r="E35" s="36"/>
      <c r="F35" s="36"/>
      <c r="G35" s="36"/>
      <c r="H35" s="36"/>
      <c r="I35" s="36"/>
      <c r="J35" s="37"/>
      <c r="K35" s="37"/>
      <c r="L35" s="37"/>
      <c r="M35" s="32"/>
    </row>
    <row r="36" spans="1:13" s="24" customFormat="1">
      <c r="A36" s="35"/>
      <c r="B36" s="35"/>
      <c r="C36" s="35"/>
      <c r="D36" s="36"/>
      <c r="E36" s="36"/>
      <c r="F36" s="36"/>
      <c r="G36" s="36"/>
      <c r="H36" s="36"/>
      <c r="I36" s="36"/>
      <c r="J36" s="37"/>
      <c r="K36" s="37"/>
      <c r="L36" s="37"/>
      <c r="M36" s="32"/>
    </row>
    <row r="37" spans="1:13" s="24" customFormat="1">
      <c r="A37" s="35"/>
      <c r="B37" s="35"/>
      <c r="C37" s="35"/>
      <c r="D37" s="36"/>
      <c r="E37" s="36"/>
      <c r="F37" s="36"/>
      <c r="G37" s="36"/>
      <c r="H37" s="36"/>
      <c r="I37" s="36"/>
      <c r="J37" s="37"/>
      <c r="K37" s="37"/>
      <c r="L37" s="37"/>
      <c r="M37" s="32"/>
    </row>
    <row r="38" spans="1:13" s="24" customFormat="1">
      <c r="A38" s="35"/>
      <c r="B38" s="35"/>
      <c r="C38" s="35"/>
      <c r="D38" s="36"/>
      <c r="E38" s="36"/>
      <c r="F38" s="36"/>
      <c r="G38" s="36"/>
      <c r="H38" s="36"/>
      <c r="I38" s="36"/>
      <c r="J38" s="37"/>
      <c r="K38" s="37"/>
      <c r="L38" s="37"/>
      <c r="M38" s="32"/>
    </row>
    <row r="39" spans="1:13" s="24" customFormat="1">
      <c r="A39" s="35"/>
      <c r="B39" s="35"/>
      <c r="C39" s="35"/>
      <c r="D39" s="36"/>
      <c r="E39" s="36"/>
      <c r="F39" s="36"/>
      <c r="G39" s="36"/>
      <c r="H39" s="36"/>
      <c r="I39" s="36"/>
      <c r="J39" s="37"/>
      <c r="K39" s="37"/>
      <c r="L39" s="37"/>
      <c r="M39" s="32"/>
    </row>
    <row r="40" spans="1:13" s="24" customFormat="1">
      <c r="A40" s="35"/>
      <c r="B40" s="35"/>
      <c r="C40" s="35"/>
      <c r="D40" s="36"/>
      <c r="E40" s="36"/>
      <c r="F40" s="36"/>
      <c r="G40" s="36"/>
      <c r="H40" s="36"/>
      <c r="I40" s="36"/>
      <c r="J40" s="37"/>
      <c r="K40" s="37"/>
      <c r="L40" s="37"/>
      <c r="M40" s="32"/>
    </row>
    <row r="41" spans="1:13" s="24" customFormat="1">
      <c r="A41" s="35"/>
      <c r="B41" s="35"/>
      <c r="C41" s="35"/>
      <c r="D41" s="36"/>
      <c r="E41" s="36"/>
      <c r="F41" s="36"/>
      <c r="G41" s="36"/>
      <c r="H41" s="36"/>
      <c r="I41" s="36"/>
      <c r="J41" s="37"/>
      <c r="K41" s="37"/>
      <c r="L41" s="37"/>
      <c r="M41" s="32"/>
    </row>
    <row r="42" spans="1:13" s="24" customFormat="1">
      <c r="A42" s="35"/>
      <c r="B42" s="35"/>
      <c r="C42" s="35"/>
      <c r="D42" s="36"/>
      <c r="E42" s="36"/>
      <c r="F42" s="36"/>
      <c r="G42" s="36"/>
      <c r="H42" s="36"/>
      <c r="I42" s="36"/>
      <c r="J42" s="37"/>
      <c r="K42" s="37"/>
      <c r="L42" s="37"/>
      <c r="M42" s="32"/>
    </row>
    <row r="43" spans="1:13" s="24" customFormat="1">
      <c r="A43" s="35"/>
      <c r="B43" s="35"/>
      <c r="C43" s="35"/>
      <c r="D43" s="36"/>
      <c r="E43" s="36"/>
      <c r="F43" s="36"/>
      <c r="G43" s="36"/>
      <c r="H43" s="36"/>
      <c r="I43" s="36"/>
      <c r="J43" s="37"/>
      <c r="K43" s="37"/>
      <c r="L43" s="37"/>
      <c r="M43" s="32"/>
    </row>
    <row r="44" spans="1:13" s="24" customFormat="1">
      <c r="A44" s="35"/>
      <c r="B44" s="35"/>
      <c r="C44" s="35"/>
      <c r="D44" s="36"/>
      <c r="E44" s="36"/>
      <c r="F44" s="36"/>
      <c r="G44" s="36"/>
      <c r="H44" s="36"/>
      <c r="I44" s="36"/>
      <c r="J44" s="37"/>
      <c r="K44" s="37"/>
      <c r="L44" s="37"/>
      <c r="M44" s="32"/>
    </row>
    <row r="45" spans="1:13" s="24" customFormat="1">
      <c r="A45" s="35"/>
      <c r="B45" s="35"/>
      <c r="C45" s="35"/>
      <c r="D45" s="36"/>
      <c r="E45" s="36"/>
      <c r="F45" s="36"/>
      <c r="G45" s="36"/>
      <c r="H45" s="36"/>
      <c r="I45" s="36"/>
      <c r="J45" s="37"/>
      <c r="K45" s="37"/>
      <c r="L45" s="37"/>
      <c r="M45" s="32"/>
    </row>
    <row r="46" spans="1:13" s="24" customFormat="1">
      <c r="A46" s="35"/>
      <c r="B46" s="35"/>
      <c r="C46" s="35"/>
      <c r="D46" s="36"/>
      <c r="E46" s="36"/>
      <c r="F46" s="36"/>
      <c r="G46" s="36"/>
      <c r="H46" s="36"/>
      <c r="I46" s="36"/>
      <c r="J46" s="37"/>
      <c r="K46" s="37"/>
      <c r="L46" s="37"/>
      <c r="M46" s="32"/>
    </row>
    <row r="47" spans="1:13" s="24" customFormat="1">
      <c r="A47" s="35"/>
      <c r="B47" s="35"/>
      <c r="C47" s="35"/>
      <c r="D47" s="36"/>
      <c r="E47" s="36"/>
      <c r="F47" s="36"/>
      <c r="G47" s="36"/>
      <c r="H47" s="36"/>
      <c r="I47" s="36"/>
      <c r="J47" s="37"/>
      <c r="K47" s="37"/>
      <c r="L47" s="37"/>
      <c r="M47" s="32"/>
    </row>
    <row r="48" spans="1:13" s="24" customFormat="1">
      <c r="A48" s="35"/>
      <c r="B48" s="35"/>
      <c r="C48" s="35"/>
      <c r="D48" s="36"/>
      <c r="E48" s="36"/>
      <c r="F48" s="36"/>
      <c r="G48" s="36"/>
      <c r="H48" s="36"/>
      <c r="I48" s="36"/>
      <c r="J48" s="37"/>
      <c r="K48" s="37"/>
      <c r="L48" s="37"/>
      <c r="M48" s="32"/>
    </row>
    <row r="49" spans="1:13" s="24" customFormat="1">
      <c r="A49" s="35"/>
      <c r="B49" s="35"/>
      <c r="C49" s="35"/>
      <c r="D49" s="36"/>
      <c r="E49" s="36"/>
      <c r="F49" s="36"/>
      <c r="G49" s="36"/>
      <c r="H49" s="36"/>
      <c r="I49" s="36"/>
      <c r="J49" s="37"/>
      <c r="K49" s="37"/>
      <c r="L49" s="37"/>
      <c r="M49" s="32"/>
    </row>
    <row r="50" spans="1:13" s="24" customFormat="1">
      <c r="A50" s="35"/>
      <c r="B50" s="35"/>
      <c r="C50" s="35"/>
      <c r="D50" s="36"/>
      <c r="E50" s="36"/>
      <c r="F50" s="36"/>
      <c r="G50" s="36"/>
      <c r="H50" s="36"/>
      <c r="I50" s="36"/>
      <c r="J50" s="37"/>
      <c r="K50" s="37"/>
      <c r="L50" s="37"/>
      <c r="M50" s="32"/>
    </row>
    <row r="51" spans="1:13" s="24" customFormat="1">
      <c r="A51" s="35"/>
      <c r="B51" s="35"/>
      <c r="C51" s="35"/>
      <c r="D51" s="36"/>
      <c r="E51" s="36"/>
      <c r="F51" s="36"/>
      <c r="G51" s="36"/>
      <c r="H51" s="36"/>
      <c r="I51" s="36"/>
      <c r="J51" s="37"/>
      <c r="K51" s="37"/>
      <c r="L51" s="37"/>
      <c r="M51" s="32"/>
    </row>
    <row r="52" spans="1:13" s="24" customFormat="1">
      <c r="A52" s="35"/>
      <c r="B52" s="35"/>
      <c r="C52" s="35"/>
      <c r="D52" s="36"/>
      <c r="E52" s="36"/>
      <c r="F52" s="36"/>
      <c r="G52" s="36"/>
      <c r="H52" s="36"/>
      <c r="I52" s="36"/>
      <c r="J52" s="37"/>
      <c r="K52" s="37"/>
      <c r="L52" s="37"/>
      <c r="M52" s="32"/>
    </row>
    <row r="53" spans="1:13" s="24" customFormat="1">
      <c r="A53" s="35"/>
      <c r="B53" s="35"/>
      <c r="C53" s="35"/>
      <c r="D53" s="36"/>
      <c r="E53" s="36"/>
      <c r="F53" s="36"/>
      <c r="G53" s="36"/>
      <c r="H53" s="36"/>
      <c r="I53" s="36"/>
      <c r="J53" s="37"/>
      <c r="K53" s="37"/>
      <c r="L53" s="37"/>
      <c r="M53" s="32"/>
    </row>
    <row r="54" spans="1:13" s="24" customFormat="1">
      <c r="A54" s="35"/>
      <c r="B54" s="35"/>
      <c r="C54" s="35"/>
      <c r="D54" s="36"/>
      <c r="E54" s="36"/>
      <c r="F54" s="36"/>
      <c r="G54" s="36"/>
      <c r="H54" s="36"/>
      <c r="I54" s="36"/>
      <c r="J54" s="37"/>
      <c r="K54" s="37"/>
      <c r="L54" s="37"/>
      <c r="M54" s="32"/>
    </row>
    <row r="55" spans="1:13" s="24" customFormat="1">
      <c r="A55" s="35"/>
      <c r="B55" s="35"/>
      <c r="C55" s="35"/>
      <c r="D55" s="36"/>
      <c r="E55" s="36"/>
      <c r="F55" s="36"/>
      <c r="G55" s="36"/>
      <c r="H55" s="36"/>
      <c r="I55" s="36"/>
      <c r="J55" s="37"/>
      <c r="K55" s="37"/>
      <c r="L55" s="37"/>
      <c r="M55" s="32"/>
    </row>
    <row r="56" spans="1:13" s="24" customFormat="1">
      <c r="A56" s="35"/>
      <c r="B56" s="35"/>
      <c r="C56" s="35"/>
      <c r="D56" s="36"/>
      <c r="E56" s="36"/>
      <c r="F56" s="36"/>
      <c r="G56" s="36"/>
      <c r="H56" s="36"/>
      <c r="I56" s="36"/>
      <c r="J56" s="37"/>
      <c r="K56" s="37"/>
      <c r="L56" s="37"/>
      <c r="M56" s="32"/>
    </row>
    <row r="57" spans="1:13" s="24" customFormat="1">
      <c r="A57" s="35"/>
      <c r="B57" s="35"/>
      <c r="C57" s="35"/>
      <c r="D57" s="36"/>
      <c r="E57" s="36"/>
      <c r="F57" s="36"/>
      <c r="G57" s="36"/>
      <c r="H57" s="36"/>
      <c r="I57" s="36"/>
      <c r="J57" s="37"/>
      <c r="K57" s="37"/>
      <c r="L57" s="37"/>
      <c r="M57" s="32"/>
    </row>
    <row r="58" spans="1:13" s="24" customFormat="1">
      <c r="A58" s="35"/>
      <c r="B58" s="35"/>
      <c r="C58" s="35"/>
      <c r="D58" s="36"/>
      <c r="E58" s="36"/>
      <c r="F58" s="36"/>
      <c r="G58" s="36"/>
      <c r="H58" s="36"/>
      <c r="I58" s="36"/>
      <c r="J58" s="37"/>
      <c r="K58" s="37"/>
      <c r="L58" s="37"/>
      <c r="M58" s="32"/>
    </row>
    <row r="59" spans="1:13">
      <c r="E59" s="36"/>
    </row>
    <row r="60" spans="1:13">
      <c r="B60" s="28" t="s">
        <v>78</v>
      </c>
    </row>
    <row r="61" spans="1:13">
      <c r="B61" s="26" t="s">
        <v>75</v>
      </c>
    </row>
    <row r="62" spans="1:13">
      <c r="B62" s="26" t="s">
        <v>76</v>
      </c>
    </row>
    <row r="63" spans="1:13">
      <c r="B63" s="26" t="s">
        <v>77</v>
      </c>
    </row>
  </sheetData>
  <mergeCells count="11">
    <mergeCell ref="M7:N7"/>
    <mergeCell ref="E1:I1"/>
    <mergeCell ref="E2:I2"/>
    <mergeCell ref="A5:A8"/>
    <mergeCell ref="B5:B8"/>
    <mergeCell ref="C5:C8"/>
    <mergeCell ref="D5:I5"/>
    <mergeCell ref="J5:J8"/>
    <mergeCell ref="D6:D8"/>
    <mergeCell ref="E6:I6"/>
    <mergeCell ref="E7:I7"/>
  </mergeCells>
  <pageMargins left="0.59055118110236227" right="0.19685039370078741" top="0.59055118110236227" bottom="0.43307086614173229" header="0" footer="0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EE6F6"/>
    <pageSetUpPr fitToPage="1"/>
  </sheetPr>
  <dimension ref="A1:FI36"/>
  <sheetViews>
    <sheetView view="pageBreakPreview" zoomScale="89" zoomScaleNormal="80" zoomScaleSheetLayoutView="89" workbookViewId="0">
      <selection activeCell="A5" sqref="A5:A8"/>
    </sheetView>
  </sheetViews>
  <sheetFormatPr defaultColWidth="9.140625" defaultRowHeight="15"/>
  <cols>
    <col min="1" max="1" width="7.140625" style="20" customWidth="1"/>
    <col min="2" max="2" width="122.85546875" style="22" customWidth="1"/>
    <col min="3" max="3" width="36.7109375" style="22" customWidth="1"/>
    <col min="4" max="4" width="13" style="22" customWidth="1"/>
    <col min="5" max="5" width="14.7109375" style="22" customWidth="1"/>
    <col min="6" max="6" width="13.7109375" style="22" customWidth="1"/>
    <col min="7" max="7" width="15.42578125" style="22" customWidth="1"/>
    <col min="8" max="8" width="14.85546875" style="22" customWidth="1"/>
    <col min="9" max="9" width="13.7109375" style="22" customWidth="1"/>
    <col min="10" max="10" width="23.42578125" style="22" customWidth="1"/>
    <col min="11" max="12" width="14.28515625" style="22" customWidth="1"/>
    <col min="13" max="13" width="12.85546875" style="22" customWidth="1"/>
    <col min="14" max="14" width="11.42578125" style="22" bestFit="1" customWidth="1"/>
    <col min="15" max="16384" width="9.140625" style="22"/>
  </cols>
  <sheetData>
    <row r="1" spans="1:165" ht="19.5" customHeight="1">
      <c r="E1" s="479" t="s">
        <v>73</v>
      </c>
      <c r="F1" s="479"/>
      <c r="G1" s="479"/>
      <c r="H1" s="479"/>
      <c r="I1" s="479"/>
    </row>
    <row r="2" spans="1:165" ht="93" customHeight="1">
      <c r="E2" s="491" t="s">
        <v>88</v>
      </c>
      <c r="F2" s="491"/>
      <c r="G2" s="491"/>
      <c r="H2" s="491"/>
      <c r="I2" s="491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</row>
    <row r="3" spans="1:165">
      <c r="B3" s="21" t="s">
        <v>92</v>
      </c>
      <c r="C3" s="21"/>
    </row>
    <row r="4" spans="1:165" ht="15.75" thickBot="1">
      <c r="B4" s="21"/>
      <c r="C4" s="21"/>
      <c r="D4" s="23"/>
    </row>
    <row r="5" spans="1:165" ht="18.75" customHeight="1">
      <c r="A5" s="481" t="s">
        <v>0</v>
      </c>
      <c r="B5" s="492" t="s">
        <v>52</v>
      </c>
      <c r="C5" s="494" t="s">
        <v>74</v>
      </c>
      <c r="D5" s="497" t="s">
        <v>91</v>
      </c>
      <c r="E5" s="489"/>
      <c r="F5" s="489"/>
      <c r="G5" s="489"/>
      <c r="H5" s="489"/>
      <c r="I5" s="498"/>
      <c r="J5" s="499" t="s">
        <v>59</v>
      </c>
      <c r="K5" s="58"/>
      <c r="L5" s="58"/>
    </row>
    <row r="6" spans="1:165" s="24" customFormat="1" ht="17.25" customHeight="1">
      <c r="A6" s="482"/>
      <c r="B6" s="493"/>
      <c r="C6" s="495"/>
      <c r="D6" s="501" t="s">
        <v>62</v>
      </c>
      <c r="E6" s="490" t="s">
        <v>229</v>
      </c>
      <c r="F6" s="490"/>
      <c r="G6" s="490"/>
      <c r="H6" s="490"/>
      <c r="I6" s="490"/>
      <c r="J6" s="500"/>
      <c r="K6" s="58"/>
      <c r="L6" s="58"/>
    </row>
    <row r="7" spans="1:165" s="24" customFormat="1" ht="17.25" customHeight="1">
      <c r="A7" s="482"/>
      <c r="B7" s="493"/>
      <c r="C7" s="495"/>
      <c r="D7" s="501"/>
      <c r="E7" s="490" t="s">
        <v>53</v>
      </c>
      <c r="F7" s="490"/>
      <c r="G7" s="490"/>
      <c r="H7" s="490"/>
      <c r="I7" s="502"/>
      <c r="J7" s="500"/>
      <c r="K7" s="58"/>
      <c r="L7" s="58"/>
      <c r="M7" s="476"/>
      <c r="N7" s="476"/>
    </row>
    <row r="8" spans="1:165" s="24" customFormat="1" ht="132.75" customHeight="1">
      <c r="A8" s="482"/>
      <c r="B8" s="493"/>
      <c r="C8" s="495"/>
      <c r="D8" s="501"/>
      <c r="E8" s="25" t="s">
        <v>54</v>
      </c>
      <c r="F8" s="25" t="s">
        <v>28</v>
      </c>
      <c r="G8" s="25" t="s">
        <v>67</v>
      </c>
      <c r="H8" s="25" t="s">
        <v>60</v>
      </c>
      <c r="I8" s="134" t="s">
        <v>33</v>
      </c>
      <c r="J8" s="500"/>
      <c r="K8" s="68"/>
      <c r="L8" s="58"/>
      <c r="M8" s="48"/>
      <c r="N8" s="69"/>
    </row>
    <row r="9" spans="1:165" s="24" customFormat="1" ht="15.75" thickBot="1">
      <c r="A9" s="86">
        <v>1</v>
      </c>
      <c r="B9" s="127">
        <v>2</v>
      </c>
      <c r="C9" s="128">
        <v>3</v>
      </c>
      <c r="D9" s="135">
        <v>4</v>
      </c>
      <c r="E9" s="88">
        <v>5</v>
      </c>
      <c r="F9" s="88">
        <v>6</v>
      </c>
      <c r="G9" s="88">
        <v>7</v>
      </c>
      <c r="H9" s="88">
        <v>8</v>
      </c>
      <c r="I9" s="136">
        <v>9</v>
      </c>
      <c r="J9" s="137">
        <v>10</v>
      </c>
      <c r="K9" s="66"/>
      <c r="L9" s="66"/>
      <c r="M9" s="71"/>
      <c r="N9" s="70"/>
      <c r="O9" s="39"/>
    </row>
    <row r="10" spans="1:165" s="24" customFormat="1" ht="30" customHeight="1">
      <c r="A10" s="343"/>
      <c r="B10" s="344" t="s">
        <v>79</v>
      </c>
      <c r="C10" s="345"/>
      <c r="D10" s="346">
        <f t="shared" ref="D10:I10" si="0">D11+D26</f>
        <v>61.875</v>
      </c>
      <c r="E10" s="347">
        <f t="shared" si="0"/>
        <v>30.019000000000005</v>
      </c>
      <c r="F10" s="347">
        <f t="shared" si="0"/>
        <v>21.541</v>
      </c>
      <c r="G10" s="347">
        <f t="shared" si="0"/>
        <v>0</v>
      </c>
      <c r="H10" s="347">
        <f t="shared" si="0"/>
        <v>0</v>
      </c>
      <c r="I10" s="348">
        <f t="shared" si="0"/>
        <v>10.315000000000001</v>
      </c>
      <c r="J10" s="349"/>
      <c r="K10" s="67"/>
      <c r="L10" s="59"/>
      <c r="M10" s="44"/>
      <c r="N10" s="39"/>
      <c r="O10" s="231"/>
    </row>
    <row r="11" spans="1:165" s="24" customFormat="1" ht="30" customHeight="1">
      <c r="A11" s="350"/>
      <c r="B11" s="351" t="s">
        <v>81</v>
      </c>
      <c r="C11" s="352"/>
      <c r="D11" s="354">
        <f t="shared" ref="D11:I11" si="1">SUM(D12:D25)</f>
        <v>31.256999999999994</v>
      </c>
      <c r="E11" s="355">
        <f t="shared" si="1"/>
        <v>15.346000000000004</v>
      </c>
      <c r="F11" s="355">
        <f t="shared" si="1"/>
        <v>10.7</v>
      </c>
      <c r="G11" s="355">
        <f t="shared" si="1"/>
        <v>0</v>
      </c>
      <c r="H11" s="355">
        <f t="shared" si="1"/>
        <v>0</v>
      </c>
      <c r="I11" s="356">
        <f t="shared" si="1"/>
        <v>5.2110000000000003</v>
      </c>
      <c r="J11" s="353"/>
      <c r="K11" s="60"/>
      <c r="L11" s="60"/>
      <c r="M11" s="32"/>
      <c r="N11" s="39"/>
      <c r="O11" s="232"/>
    </row>
    <row r="12" spans="1:165" s="24" customFormat="1" ht="30" customHeight="1">
      <c r="A12" s="147">
        <v>1</v>
      </c>
      <c r="B12" s="103" t="s">
        <v>224</v>
      </c>
      <c r="C12" s="178" t="s">
        <v>153</v>
      </c>
      <c r="D12" s="216">
        <f t="shared" ref="D12:D25" si="2">SUM(E12:I12)</f>
        <v>6.5920000000000005</v>
      </c>
      <c r="E12" s="196">
        <v>5.4930000000000003</v>
      </c>
      <c r="F12" s="196"/>
      <c r="G12" s="196"/>
      <c r="H12" s="196"/>
      <c r="I12" s="224">
        <f t="shared" ref="I12:I25" si="3">ROUND(SUM(E12:H12)*20/100,3)</f>
        <v>1.099</v>
      </c>
      <c r="J12" s="99" t="s">
        <v>155</v>
      </c>
      <c r="K12" s="61"/>
      <c r="L12" s="61"/>
      <c r="M12" s="32"/>
    </row>
    <row r="13" spans="1:165" s="24" customFormat="1" ht="30" customHeight="1">
      <c r="A13" s="147">
        <f>A12+1</f>
        <v>2</v>
      </c>
      <c r="B13" s="103" t="s">
        <v>220</v>
      </c>
      <c r="C13" s="112" t="s">
        <v>154</v>
      </c>
      <c r="D13" s="226">
        <f t="shared" si="2"/>
        <v>0.33</v>
      </c>
      <c r="E13" s="196">
        <v>0.27500000000000002</v>
      </c>
      <c r="F13" s="196"/>
      <c r="G13" s="196"/>
      <c r="H13" s="196"/>
      <c r="I13" s="224">
        <f t="shared" si="3"/>
        <v>5.5E-2</v>
      </c>
      <c r="J13" s="118" t="s">
        <v>151</v>
      </c>
      <c r="K13" s="61"/>
      <c r="L13" s="61"/>
      <c r="M13" s="32"/>
    </row>
    <row r="14" spans="1:165" s="24" customFormat="1" ht="30" customHeight="1">
      <c r="A14" s="147">
        <f>A13+1</f>
        <v>3</v>
      </c>
      <c r="B14" s="97" t="s">
        <v>251</v>
      </c>
      <c r="C14" s="112" t="s">
        <v>117</v>
      </c>
      <c r="D14" s="226">
        <f t="shared" si="2"/>
        <v>13.31</v>
      </c>
      <c r="E14" s="196">
        <f>11.092-F14</f>
        <v>0.39200000000000124</v>
      </c>
      <c r="F14" s="98">
        <v>10.7</v>
      </c>
      <c r="G14" s="196"/>
      <c r="H14" s="196"/>
      <c r="I14" s="224">
        <f t="shared" si="3"/>
        <v>2.218</v>
      </c>
      <c r="J14" s="99"/>
      <c r="K14" s="61"/>
      <c r="L14" s="61"/>
      <c r="M14" s="32"/>
    </row>
    <row r="15" spans="1:165" s="24" customFormat="1" ht="30" customHeight="1">
      <c r="A15" s="96">
        <f>'2025'!A22+1</f>
        <v>6</v>
      </c>
      <c r="B15" s="97" t="s">
        <v>82</v>
      </c>
      <c r="C15" s="115" t="s">
        <v>209</v>
      </c>
      <c r="D15" s="216">
        <f t="shared" si="2"/>
        <v>1.6240000000000001</v>
      </c>
      <c r="E15" s="196">
        <f>1.313+0.04</f>
        <v>1.353</v>
      </c>
      <c r="F15" s="98"/>
      <c r="G15" s="196"/>
      <c r="H15" s="196"/>
      <c r="I15" s="224">
        <f t="shared" si="3"/>
        <v>0.27100000000000002</v>
      </c>
      <c r="J15" s="99"/>
      <c r="K15" s="61"/>
      <c r="L15" s="61"/>
      <c r="M15" s="32"/>
    </row>
    <row r="16" spans="1:165" s="24" customFormat="1" ht="30" customHeight="1">
      <c r="A16" s="147">
        <f>'2026'!A20+1</f>
        <v>8</v>
      </c>
      <c r="B16" s="97" t="s">
        <v>83</v>
      </c>
      <c r="C16" s="115" t="s">
        <v>210</v>
      </c>
      <c r="D16" s="216">
        <f t="shared" si="2"/>
        <v>0.378</v>
      </c>
      <c r="E16" s="196">
        <v>0.315</v>
      </c>
      <c r="F16" s="196"/>
      <c r="G16" s="196"/>
      <c r="H16" s="196"/>
      <c r="I16" s="224">
        <f t="shared" si="3"/>
        <v>6.3E-2</v>
      </c>
      <c r="J16" s="99"/>
      <c r="K16" s="61"/>
      <c r="L16" s="61"/>
      <c r="M16" s="32"/>
    </row>
    <row r="17" spans="1:13" s="24" customFormat="1" ht="30" customHeight="1">
      <c r="A17" s="147">
        <f>A16+1</f>
        <v>9</v>
      </c>
      <c r="B17" s="97" t="s">
        <v>107</v>
      </c>
      <c r="C17" s="115" t="s">
        <v>211</v>
      </c>
      <c r="D17" s="227">
        <f t="shared" si="2"/>
        <v>0.56399999999999995</v>
      </c>
      <c r="E17" s="228">
        <v>0.47</v>
      </c>
      <c r="F17" s="196"/>
      <c r="G17" s="196"/>
      <c r="H17" s="196"/>
      <c r="I17" s="224">
        <f t="shared" si="3"/>
        <v>9.4E-2</v>
      </c>
      <c r="J17" s="99"/>
      <c r="K17" s="61"/>
      <c r="L17" s="61"/>
      <c r="M17" s="32"/>
    </row>
    <row r="18" spans="1:13" s="24" customFormat="1" ht="30" customHeight="1">
      <c r="A18" s="147">
        <f>A17+1</f>
        <v>10</v>
      </c>
      <c r="B18" s="97" t="s">
        <v>108</v>
      </c>
      <c r="C18" s="115" t="s">
        <v>212</v>
      </c>
      <c r="D18" s="216">
        <f t="shared" si="2"/>
        <v>1.127</v>
      </c>
      <c r="E18" s="196">
        <v>0.93899999999999995</v>
      </c>
      <c r="F18" s="196"/>
      <c r="G18" s="196"/>
      <c r="H18" s="196"/>
      <c r="I18" s="224">
        <f t="shared" si="3"/>
        <v>0.188</v>
      </c>
      <c r="J18" s="99"/>
      <c r="K18" s="61"/>
      <c r="L18" s="61"/>
      <c r="M18" s="32"/>
    </row>
    <row r="19" spans="1:13" s="24" customFormat="1" ht="30" customHeight="1">
      <c r="A19" s="147">
        <f>'2026'!A18+1</f>
        <v>11</v>
      </c>
      <c r="B19" s="97" t="s">
        <v>109</v>
      </c>
      <c r="C19" s="115" t="s">
        <v>213</v>
      </c>
      <c r="D19" s="227">
        <f t="shared" si="2"/>
        <v>0.56399999999999995</v>
      </c>
      <c r="E19" s="228">
        <v>0.47</v>
      </c>
      <c r="F19" s="196"/>
      <c r="G19" s="196"/>
      <c r="H19" s="196"/>
      <c r="I19" s="224">
        <f t="shared" si="3"/>
        <v>9.4E-2</v>
      </c>
      <c r="J19" s="99"/>
      <c r="K19" s="61"/>
      <c r="L19" s="61"/>
      <c r="M19" s="32"/>
    </row>
    <row r="20" spans="1:13" s="24" customFormat="1" ht="30" customHeight="1">
      <c r="A20" s="147">
        <f>A24+1</f>
        <v>7</v>
      </c>
      <c r="B20" s="97" t="s">
        <v>110</v>
      </c>
      <c r="C20" s="115" t="s">
        <v>193</v>
      </c>
      <c r="D20" s="216">
        <f t="shared" si="2"/>
        <v>1.127</v>
      </c>
      <c r="E20" s="196">
        <v>0.93899999999999995</v>
      </c>
      <c r="F20" s="196"/>
      <c r="G20" s="196"/>
      <c r="H20" s="196"/>
      <c r="I20" s="224">
        <f t="shared" si="3"/>
        <v>0.188</v>
      </c>
      <c r="J20" s="99"/>
      <c r="K20" s="61"/>
      <c r="L20" s="61"/>
      <c r="M20" s="32"/>
    </row>
    <row r="21" spans="1:13" s="24" customFormat="1" ht="30" customHeight="1">
      <c r="A21" s="147">
        <f>'2026'!A23+1</f>
        <v>6</v>
      </c>
      <c r="B21" s="97" t="s">
        <v>111</v>
      </c>
      <c r="C21" s="115" t="s">
        <v>214</v>
      </c>
      <c r="D21" s="227">
        <f t="shared" si="2"/>
        <v>0.56399999999999995</v>
      </c>
      <c r="E21" s="228">
        <v>0.47</v>
      </c>
      <c r="F21" s="196"/>
      <c r="G21" s="196"/>
      <c r="H21" s="196"/>
      <c r="I21" s="224">
        <f t="shared" si="3"/>
        <v>9.4E-2</v>
      </c>
      <c r="J21" s="99"/>
      <c r="K21" s="61"/>
      <c r="L21" s="61"/>
      <c r="M21" s="32"/>
    </row>
    <row r="22" spans="1:13" s="24" customFormat="1" ht="30" customHeight="1">
      <c r="A22" s="147">
        <f>A14+1</f>
        <v>4</v>
      </c>
      <c r="B22" s="97" t="s">
        <v>105</v>
      </c>
      <c r="C22" s="115" t="s">
        <v>156</v>
      </c>
      <c r="D22" s="216">
        <f t="shared" si="2"/>
        <v>1.127</v>
      </c>
      <c r="E22" s="196">
        <v>0.93899999999999995</v>
      </c>
      <c r="F22" s="196"/>
      <c r="G22" s="196"/>
      <c r="H22" s="196"/>
      <c r="I22" s="224">
        <f t="shared" si="3"/>
        <v>0.188</v>
      </c>
      <c r="J22" s="99"/>
      <c r="K22" s="61"/>
      <c r="L22" s="61"/>
      <c r="M22" s="32"/>
    </row>
    <row r="23" spans="1:13" s="24" customFormat="1" ht="30" customHeight="1">
      <c r="A23" s="147">
        <f>A22+1</f>
        <v>5</v>
      </c>
      <c r="B23" s="97" t="s">
        <v>112</v>
      </c>
      <c r="C23" s="115" t="s">
        <v>157</v>
      </c>
      <c r="D23" s="227">
        <f t="shared" si="2"/>
        <v>0.56399999999999995</v>
      </c>
      <c r="E23" s="228">
        <v>0.47</v>
      </c>
      <c r="F23" s="196"/>
      <c r="G23" s="196"/>
      <c r="H23" s="196"/>
      <c r="I23" s="224">
        <f t="shared" si="3"/>
        <v>9.4E-2</v>
      </c>
      <c r="J23" s="99"/>
      <c r="K23" s="61"/>
      <c r="L23" s="61"/>
      <c r="M23" s="32"/>
    </row>
    <row r="24" spans="1:13" s="24" customFormat="1" ht="30" customHeight="1">
      <c r="A24" s="147">
        <f>A23+1</f>
        <v>6</v>
      </c>
      <c r="B24" s="97" t="s">
        <v>106</v>
      </c>
      <c r="C24" s="115" t="s">
        <v>158</v>
      </c>
      <c r="D24" s="216">
        <f t="shared" si="2"/>
        <v>0.89200000000000002</v>
      </c>
      <c r="E24" s="196">
        <v>0.74299999999999999</v>
      </c>
      <c r="F24" s="196"/>
      <c r="G24" s="196"/>
      <c r="H24" s="196"/>
      <c r="I24" s="224">
        <f t="shared" si="3"/>
        <v>0.14899999999999999</v>
      </c>
      <c r="J24" s="99"/>
      <c r="K24" s="61"/>
      <c r="L24" s="61"/>
      <c r="M24" s="32"/>
    </row>
    <row r="25" spans="1:13" s="24" customFormat="1" ht="30" customHeight="1" thickBot="1">
      <c r="A25" s="189">
        <f>'2027'!A16+1</f>
        <v>6</v>
      </c>
      <c r="B25" s="190" t="s">
        <v>145</v>
      </c>
      <c r="C25" s="191" t="s">
        <v>175</v>
      </c>
      <c r="D25" s="216">
        <f t="shared" si="2"/>
        <v>2.4939999999999998</v>
      </c>
      <c r="E25" s="197">
        <v>2.0779999999999998</v>
      </c>
      <c r="F25" s="197"/>
      <c r="G25" s="197"/>
      <c r="H25" s="197"/>
      <c r="I25" s="224">
        <f t="shared" si="3"/>
        <v>0.41599999999999998</v>
      </c>
      <c r="J25" s="139"/>
      <c r="K25" s="61"/>
      <c r="L25" s="62"/>
      <c r="M25" s="32"/>
    </row>
    <row r="26" spans="1:13" s="24" customFormat="1" ht="30" customHeight="1">
      <c r="A26" s="357"/>
      <c r="B26" s="358" t="s">
        <v>113</v>
      </c>
      <c r="C26" s="359"/>
      <c r="D26" s="360">
        <f t="shared" ref="D26:I26" si="4">SUM(D27:D31)</f>
        <v>30.618000000000002</v>
      </c>
      <c r="E26" s="361">
        <f t="shared" si="4"/>
        <v>14.673000000000002</v>
      </c>
      <c r="F26" s="361">
        <f t="shared" si="4"/>
        <v>10.841000000000001</v>
      </c>
      <c r="G26" s="361">
        <f t="shared" si="4"/>
        <v>0</v>
      </c>
      <c r="H26" s="361">
        <f t="shared" si="4"/>
        <v>0</v>
      </c>
      <c r="I26" s="362">
        <f t="shared" si="4"/>
        <v>5.1040000000000001</v>
      </c>
      <c r="J26" s="363"/>
      <c r="K26" s="60"/>
      <c r="L26" s="60"/>
      <c r="M26" s="32"/>
    </row>
    <row r="27" spans="1:13" s="24" customFormat="1" ht="30" customHeight="1">
      <c r="A27" s="96">
        <v>1</v>
      </c>
      <c r="B27" s="97" t="s">
        <v>225</v>
      </c>
      <c r="C27" s="115" t="s">
        <v>179</v>
      </c>
      <c r="D27" s="226">
        <f>SUM(E27:I27)</f>
        <v>10.45</v>
      </c>
      <c r="E27" s="98"/>
      <c r="F27" s="98">
        <v>8.7080000000000002</v>
      </c>
      <c r="G27" s="98"/>
      <c r="H27" s="98"/>
      <c r="I27" s="224">
        <f>ROUND(SUM(E27:H27)*20/100,3)</f>
        <v>1.742</v>
      </c>
      <c r="J27" s="123"/>
      <c r="K27" s="496"/>
      <c r="L27" s="33"/>
      <c r="M27" s="32"/>
    </row>
    <row r="28" spans="1:13" s="24" customFormat="1" ht="30" customHeight="1">
      <c r="A28" s="96">
        <f>A27+1</f>
        <v>2</v>
      </c>
      <c r="B28" s="97" t="s">
        <v>226</v>
      </c>
      <c r="C28" s="115" t="s">
        <v>180</v>
      </c>
      <c r="D28" s="226">
        <f>SUM(E28:I28)</f>
        <v>10.45</v>
      </c>
      <c r="E28" s="98">
        <f>8.708-F28</f>
        <v>6.5750000000000002</v>
      </c>
      <c r="F28" s="98">
        <v>2.133</v>
      </c>
      <c r="G28" s="98"/>
      <c r="H28" s="98"/>
      <c r="I28" s="224">
        <f>ROUND(SUM(E28:H28)*20/100,3)</f>
        <v>1.742</v>
      </c>
      <c r="J28" s="120"/>
      <c r="K28" s="496"/>
      <c r="L28" s="33"/>
      <c r="M28" s="32"/>
    </row>
    <row r="29" spans="1:13" s="24" customFormat="1" ht="30" customHeight="1">
      <c r="A29" s="96">
        <f>A28+1</f>
        <v>3</v>
      </c>
      <c r="B29" s="364" t="s">
        <v>227</v>
      </c>
      <c r="C29" s="115" t="s">
        <v>190</v>
      </c>
      <c r="D29" s="216">
        <f>SUM(E29:I29)</f>
        <v>9.0540000000000003</v>
      </c>
      <c r="E29" s="98">
        <v>7.5449999999999999</v>
      </c>
      <c r="F29" s="98"/>
      <c r="G29" s="98"/>
      <c r="H29" s="98"/>
      <c r="I29" s="224">
        <f>ROUND(SUM(E29:H29)*20/100,3)</f>
        <v>1.5089999999999999</v>
      </c>
      <c r="J29" s="99" t="s">
        <v>176</v>
      </c>
      <c r="K29" s="496"/>
      <c r="L29" s="33"/>
      <c r="M29" s="32"/>
    </row>
    <row r="30" spans="1:13" s="24" customFormat="1" ht="30" customHeight="1">
      <c r="A30" s="96">
        <f>A29+1</f>
        <v>4</v>
      </c>
      <c r="B30" s="182" t="s">
        <v>130</v>
      </c>
      <c r="C30" s="113" t="s">
        <v>181</v>
      </c>
      <c r="D30" s="226">
        <f>SUM(E30:I30)</f>
        <v>0.28000000000000003</v>
      </c>
      <c r="E30" s="196">
        <v>0.23300000000000001</v>
      </c>
      <c r="F30" s="177"/>
      <c r="G30" s="177"/>
      <c r="H30" s="177"/>
      <c r="I30" s="224">
        <f>ROUND(SUM(E30:H30)*20/100,3)</f>
        <v>4.7E-2</v>
      </c>
      <c r="J30" s="123"/>
      <c r="K30" s="496"/>
      <c r="L30" s="33"/>
      <c r="M30" s="32"/>
    </row>
    <row r="31" spans="1:13" s="24" customFormat="1" ht="30" customHeight="1" thickBot="1">
      <c r="A31" s="140">
        <f>A30+1</f>
        <v>5</v>
      </c>
      <c r="B31" s="192" t="s">
        <v>136</v>
      </c>
      <c r="C31" s="117" t="s">
        <v>172</v>
      </c>
      <c r="D31" s="221">
        <f>SUM(E31:I31)</f>
        <v>0.38400000000000001</v>
      </c>
      <c r="E31" s="222">
        <v>0.32</v>
      </c>
      <c r="F31" s="222"/>
      <c r="G31" s="222"/>
      <c r="H31" s="223"/>
      <c r="I31" s="225">
        <f>ROUND(SUM(E31:H31)*20/100,3)</f>
        <v>6.4000000000000001E-2</v>
      </c>
      <c r="J31" s="124" t="s">
        <v>151</v>
      </c>
      <c r="K31" s="496"/>
      <c r="L31" s="33"/>
      <c r="M31" s="32"/>
    </row>
    <row r="32" spans="1:13" s="24" customFormat="1" ht="30" customHeight="1">
      <c r="K32" s="496"/>
      <c r="L32" s="33"/>
      <c r="M32" s="32"/>
    </row>
    <row r="33" spans="2:6">
      <c r="B33" s="28" t="s">
        <v>78</v>
      </c>
    </row>
    <row r="34" spans="2:6">
      <c r="B34" s="26" t="s">
        <v>75</v>
      </c>
      <c r="F34" s="229"/>
    </row>
    <row r="35" spans="2:6">
      <c r="B35" s="26" t="s">
        <v>76</v>
      </c>
    </row>
    <row r="36" spans="2:6">
      <c r="B36" s="26" t="s">
        <v>77</v>
      </c>
    </row>
  </sheetData>
  <mergeCells count="12">
    <mergeCell ref="M7:N7"/>
    <mergeCell ref="K27:K32"/>
    <mergeCell ref="E1:I1"/>
    <mergeCell ref="E2:I2"/>
    <mergeCell ref="A5:A8"/>
    <mergeCell ref="B5:B8"/>
    <mergeCell ref="C5:C8"/>
    <mergeCell ref="D5:I5"/>
    <mergeCell ref="J5:J8"/>
    <mergeCell ref="D6:D8"/>
    <mergeCell ref="E6:I6"/>
    <mergeCell ref="E7:I7"/>
  </mergeCells>
  <pageMargins left="0.78740157480314965" right="0.19685039370078741" top="0.59055118110236227" bottom="0.43307086614173229" header="0" footer="0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D9FFF2"/>
    <pageSetUpPr fitToPage="1"/>
  </sheetPr>
  <dimension ref="A1:FI38"/>
  <sheetViews>
    <sheetView view="pageBreakPreview" topLeftCell="A26" zoomScale="89" zoomScaleNormal="80" zoomScaleSheetLayoutView="89" workbookViewId="0">
      <selection activeCell="C54" sqref="C53:C54"/>
    </sheetView>
  </sheetViews>
  <sheetFormatPr defaultColWidth="9.140625" defaultRowHeight="15"/>
  <cols>
    <col min="1" max="1" width="6.7109375" style="20" customWidth="1"/>
    <col min="2" max="2" width="114.7109375" style="22" customWidth="1"/>
    <col min="3" max="3" width="28.28515625" style="22" customWidth="1"/>
    <col min="4" max="4" width="23.5703125" style="22" customWidth="1"/>
    <col min="5" max="7" width="11.7109375" style="22" customWidth="1"/>
    <col min="8" max="8" width="11.28515625" style="22" customWidth="1"/>
    <col min="9" max="9" width="11.7109375" style="22" customWidth="1"/>
    <col min="10" max="12" width="17.28515625" style="22" customWidth="1"/>
    <col min="13" max="13" width="12.28515625" style="22" customWidth="1"/>
    <col min="14" max="14" width="12" style="22" customWidth="1"/>
    <col min="15" max="16384" width="9.140625" style="22"/>
  </cols>
  <sheetData>
    <row r="1" spans="1:165" ht="19.5" customHeight="1">
      <c r="E1" s="479" t="s">
        <v>230</v>
      </c>
      <c r="F1" s="479"/>
      <c r="G1" s="479"/>
      <c r="H1" s="479"/>
      <c r="I1" s="479"/>
    </row>
    <row r="2" spans="1:165" ht="45" customHeight="1">
      <c r="E2" s="491" t="s">
        <v>88</v>
      </c>
      <c r="F2" s="491"/>
      <c r="G2" s="491"/>
      <c r="H2" s="491"/>
      <c r="I2" s="491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</row>
    <row r="3" spans="1:165">
      <c r="B3" s="21" t="s">
        <v>94</v>
      </c>
      <c r="C3" s="21"/>
    </row>
    <row r="4" spans="1:165" ht="15.75" thickBot="1">
      <c r="B4" s="21"/>
      <c r="C4" s="21"/>
      <c r="D4" s="23"/>
    </row>
    <row r="5" spans="1:165" ht="18.75" customHeight="1">
      <c r="A5" s="481" t="s">
        <v>0</v>
      </c>
      <c r="B5" s="492" t="s">
        <v>52</v>
      </c>
      <c r="C5" s="494" t="s">
        <v>74</v>
      </c>
      <c r="D5" s="497" t="s">
        <v>93</v>
      </c>
      <c r="E5" s="489"/>
      <c r="F5" s="489"/>
      <c r="G5" s="489"/>
      <c r="H5" s="489"/>
      <c r="I5" s="498"/>
      <c r="J5" s="499" t="s">
        <v>59</v>
      </c>
      <c r="K5" s="58"/>
      <c r="L5" s="58"/>
    </row>
    <row r="6" spans="1:165" s="24" customFormat="1" ht="17.25" customHeight="1">
      <c r="A6" s="482"/>
      <c r="B6" s="493"/>
      <c r="C6" s="495"/>
      <c r="D6" s="501" t="s">
        <v>62</v>
      </c>
      <c r="E6" s="490" t="s">
        <v>229</v>
      </c>
      <c r="F6" s="490"/>
      <c r="G6" s="490"/>
      <c r="H6" s="490"/>
      <c r="I6" s="502"/>
      <c r="J6" s="500"/>
      <c r="K6" s="58"/>
      <c r="L6" s="58"/>
    </row>
    <row r="7" spans="1:165" s="24" customFormat="1" ht="17.25" customHeight="1">
      <c r="A7" s="482"/>
      <c r="B7" s="493"/>
      <c r="C7" s="495"/>
      <c r="D7" s="501"/>
      <c r="E7" s="490" t="s">
        <v>53</v>
      </c>
      <c r="F7" s="490"/>
      <c r="G7" s="490"/>
      <c r="H7" s="490"/>
      <c r="I7" s="502"/>
      <c r="J7" s="500"/>
      <c r="K7" s="58"/>
      <c r="L7" s="58"/>
      <c r="M7" s="476"/>
      <c r="N7" s="476"/>
    </row>
    <row r="8" spans="1:165" s="24" customFormat="1" ht="132.75" customHeight="1">
      <c r="A8" s="482"/>
      <c r="B8" s="493"/>
      <c r="C8" s="495"/>
      <c r="D8" s="501"/>
      <c r="E8" s="25" t="s">
        <v>54</v>
      </c>
      <c r="F8" s="25" t="s">
        <v>28</v>
      </c>
      <c r="G8" s="25" t="s">
        <v>67</v>
      </c>
      <c r="H8" s="25" t="s">
        <v>60</v>
      </c>
      <c r="I8" s="134" t="s">
        <v>33</v>
      </c>
      <c r="J8" s="500"/>
      <c r="K8" s="68"/>
      <c r="L8" s="58"/>
      <c r="M8" s="48"/>
      <c r="N8" s="69"/>
    </row>
    <row r="9" spans="1:165" s="24" customFormat="1" ht="15.75" thickBot="1">
      <c r="A9" s="86">
        <v>1</v>
      </c>
      <c r="B9" s="127">
        <v>2</v>
      </c>
      <c r="C9" s="128">
        <v>3</v>
      </c>
      <c r="D9" s="135">
        <v>4</v>
      </c>
      <c r="E9" s="88">
        <v>5</v>
      </c>
      <c r="F9" s="88">
        <v>6</v>
      </c>
      <c r="G9" s="88">
        <v>7</v>
      </c>
      <c r="H9" s="88">
        <v>8</v>
      </c>
      <c r="I9" s="136">
        <v>9</v>
      </c>
      <c r="J9" s="137">
        <v>10</v>
      </c>
      <c r="K9" s="66"/>
      <c r="L9" s="66"/>
      <c r="M9" s="44"/>
      <c r="N9" s="39"/>
    </row>
    <row r="10" spans="1:165" s="24" customFormat="1" ht="30" customHeight="1">
      <c r="A10" s="343"/>
      <c r="B10" s="344" t="s">
        <v>79</v>
      </c>
      <c r="C10" s="345"/>
      <c r="D10" s="372">
        <f t="shared" ref="D10:I10" si="0">D11+D19</f>
        <v>67.408500000000004</v>
      </c>
      <c r="E10" s="373">
        <f t="shared" si="0"/>
        <v>32.689500000000002</v>
      </c>
      <c r="F10" s="373">
        <f t="shared" si="0"/>
        <v>23.481999999999999</v>
      </c>
      <c r="G10" s="373">
        <f t="shared" si="0"/>
        <v>0</v>
      </c>
      <c r="H10" s="373">
        <f t="shared" si="0"/>
        <v>0</v>
      </c>
      <c r="I10" s="374">
        <f t="shared" si="0"/>
        <v>11.237</v>
      </c>
      <c r="J10" s="349"/>
      <c r="K10" s="67"/>
      <c r="L10" s="59"/>
      <c r="M10" s="44"/>
      <c r="N10" s="39"/>
      <c r="O10" s="231"/>
    </row>
    <row r="11" spans="1:165" s="24" customFormat="1" ht="30" customHeight="1">
      <c r="A11" s="375"/>
      <c r="B11" s="376" t="s">
        <v>81</v>
      </c>
      <c r="C11" s="377"/>
      <c r="D11" s="378">
        <f>SUM(D12:D18)</f>
        <v>22.480500000000003</v>
      </c>
      <c r="E11" s="379">
        <f>SUM(E12:E18)</f>
        <v>7.1715</v>
      </c>
      <c r="F11" s="379">
        <f>SUM(F12:F18)</f>
        <v>11.561</v>
      </c>
      <c r="G11" s="379">
        <f t="shared" ref="G11:H11" si="1">SUM(G12:G17)</f>
        <v>0</v>
      </c>
      <c r="H11" s="379">
        <f t="shared" si="1"/>
        <v>0</v>
      </c>
      <c r="I11" s="356">
        <f>SUM(I12:I18)</f>
        <v>3.7479999999999998</v>
      </c>
      <c r="J11" s="380"/>
      <c r="K11" s="60"/>
      <c r="L11" s="63"/>
      <c r="M11" s="32"/>
      <c r="N11" s="39"/>
      <c r="O11" s="232"/>
    </row>
    <row r="12" spans="1:165" s="24" customFormat="1" ht="30" customHeight="1">
      <c r="A12" s="96">
        <v>1</v>
      </c>
      <c r="B12" s="97" t="s">
        <v>219</v>
      </c>
      <c r="C12" s="113" t="s">
        <v>168</v>
      </c>
      <c r="D12" s="130">
        <f t="shared" ref="D12:D17" si="2">SUM(E12:I12)</f>
        <v>7.5910000000000002</v>
      </c>
      <c r="E12" s="104"/>
      <c r="F12" s="104">
        <f>3.122+3.204</f>
        <v>6.3260000000000005</v>
      </c>
      <c r="G12" s="104"/>
      <c r="H12" s="105"/>
      <c r="I12" s="224">
        <f t="shared" ref="I12:I18" si="3">ROUND(SUM(E12:H12)*20/100,3)</f>
        <v>1.2649999999999999</v>
      </c>
      <c r="J12" s="99"/>
      <c r="K12" s="61"/>
      <c r="L12" s="61"/>
      <c r="M12" s="32"/>
    </row>
    <row r="13" spans="1:165" s="24" customFormat="1" ht="30" customHeight="1">
      <c r="A13" s="100">
        <f>A12+1</f>
        <v>2</v>
      </c>
      <c r="B13" s="97" t="s">
        <v>101</v>
      </c>
      <c r="C13" s="114" t="s">
        <v>215</v>
      </c>
      <c r="D13" s="130">
        <f t="shared" si="2"/>
        <v>1.175</v>
      </c>
      <c r="E13" s="104">
        <v>0.97899999999999998</v>
      </c>
      <c r="F13" s="104"/>
      <c r="G13" s="104"/>
      <c r="H13" s="104"/>
      <c r="I13" s="224">
        <f t="shared" si="3"/>
        <v>0.19600000000000001</v>
      </c>
      <c r="J13" s="99"/>
      <c r="K13" s="61"/>
      <c r="L13" s="61"/>
      <c r="M13" s="32"/>
    </row>
    <row r="14" spans="1:165" s="24" customFormat="1" ht="30" customHeight="1">
      <c r="A14" s="100">
        <f>A13+1</f>
        <v>3</v>
      </c>
      <c r="B14" s="97" t="s">
        <v>102</v>
      </c>
      <c r="C14" s="114" t="s">
        <v>216</v>
      </c>
      <c r="D14" s="130">
        <f t="shared" si="2"/>
        <v>1.175</v>
      </c>
      <c r="E14" s="104">
        <v>0.97899999999999998</v>
      </c>
      <c r="F14" s="104"/>
      <c r="G14" s="104"/>
      <c r="H14" s="104"/>
      <c r="I14" s="224">
        <f t="shared" si="3"/>
        <v>0.19600000000000001</v>
      </c>
      <c r="J14" s="99"/>
      <c r="K14" s="61"/>
      <c r="L14" s="61"/>
      <c r="M14" s="32"/>
    </row>
    <row r="15" spans="1:165" s="24" customFormat="1" ht="30" customHeight="1">
      <c r="A15" s="100">
        <f t="shared" ref="A15:A17" si="4">A14+1</f>
        <v>4</v>
      </c>
      <c r="B15" s="97" t="s">
        <v>103</v>
      </c>
      <c r="C15" s="115" t="s">
        <v>217</v>
      </c>
      <c r="D15" s="130">
        <f t="shared" si="2"/>
        <v>1.175</v>
      </c>
      <c r="E15" s="104">
        <v>0.97899999999999998</v>
      </c>
      <c r="F15" s="104"/>
      <c r="G15" s="104"/>
      <c r="H15" s="105"/>
      <c r="I15" s="224">
        <f t="shared" si="3"/>
        <v>0.19600000000000001</v>
      </c>
      <c r="J15" s="99"/>
      <c r="K15" s="61"/>
      <c r="L15" s="61"/>
      <c r="M15" s="32"/>
    </row>
    <row r="16" spans="1:165" s="24" customFormat="1" ht="30" customHeight="1">
      <c r="A16" s="100">
        <f t="shared" si="4"/>
        <v>5</v>
      </c>
      <c r="B16" s="97" t="s">
        <v>104</v>
      </c>
      <c r="C16" s="115" t="s">
        <v>218</v>
      </c>
      <c r="D16" s="130">
        <f t="shared" si="2"/>
        <v>1.175</v>
      </c>
      <c r="E16" s="104">
        <v>0.97899999999999998</v>
      </c>
      <c r="F16" s="104"/>
      <c r="G16" s="104"/>
      <c r="H16" s="105"/>
      <c r="I16" s="224">
        <f t="shared" si="3"/>
        <v>0.19600000000000001</v>
      </c>
      <c r="J16" s="119"/>
      <c r="K16" s="61"/>
      <c r="L16" s="61"/>
      <c r="M16" s="32"/>
    </row>
    <row r="17" spans="1:13" s="24" customFormat="1" ht="30" customHeight="1">
      <c r="A17" s="100">
        <f t="shared" si="4"/>
        <v>6</v>
      </c>
      <c r="B17" s="103" t="s">
        <v>220</v>
      </c>
      <c r="C17" s="112" t="s">
        <v>154</v>
      </c>
      <c r="D17" s="130">
        <f t="shared" si="2"/>
        <v>6.6040000000000001</v>
      </c>
      <c r="E17" s="104">
        <f>5.503-F17</f>
        <v>0.26799999999999979</v>
      </c>
      <c r="F17" s="104">
        <v>5.2350000000000003</v>
      </c>
      <c r="G17" s="104"/>
      <c r="H17" s="105"/>
      <c r="I17" s="241">
        <f t="shared" si="3"/>
        <v>1.101</v>
      </c>
      <c r="J17" s="99" t="s">
        <v>143</v>
      </c>
      <c r="K17" s="61"/>
      <c r="L17" s="62"/>
      <c r="M17" s="32"/>
    </row>
    <row r="18" spans="1:13" s="24" customFormat="1" ht="30" customHeight="1" thickBot="1">
      <c r="A18" s="92">
        <f>A17+1</f>
        <v>7</v>
      </c>
      <c r="B18" s="244" t="s">
        <v>232</v>
      </c>
      <c r="C18" s="256" t="s">
        <v>233</v>
      </c>
      <c r="D18" s="262">
        <f t="shared" ref="D18" si="5">SUM(E18:I18)</f>
        <v>3.5855000000000001</v>
      </c>
      <c r="E18" s="245">
        <f>3.585/1.2</f>
        <v>2.9875000000000003</v>
      </c>
      <c r="F18" s="245"/>
      <c r="G18" s="245"/>
      <c r="H18" s="245"/>
      <c r="I18" s="246">
        <f t="shared" si="3"/>
        <v>0.59799999999999998</v>
      </c>
      <c r="J18" s="247"/>
      <c r="K18" s="61"/>
      <c r="L18" s="62"/>
      <c r="M18" s="32"/>
    </row>
    <row r="19" spans="1:13" s="24" customFormat="1" ht="30" customHeight="1">
      <c r="A19" s="365"/>
      <c r="B19" s="366" t="s">
        <v>113</v>
      </c>
      <c r="C19" s="367"/>
      <c r="D19" s="368">
        <f>SUM(D20:D34)</f>
        <v>44.927999999999997</v>
      </c>
      <c r="E19" s="369">
        <f>SUM(E20:E34)</f>
        <v>25.518000000000001</v>
      </c>
      <c r="F19" s="369">
        <f>SUM(F20:F34)</f>
        <v>11.920999999999999</v>
      </c>
      <c r="G19" s="369">
        <f t="shared" ref="G19:H19" si="6">SUM(G20:G33)</f>
        <v>0</v>
      </c>
      <c r="H19" s="369">
        <f t="shared" si="6"/>
        <v>0</v>
      </c>
      <c r="I19" s="370">
        <f>SUM(I20:I34)</f>
        <v>7.4889999999999999</v>
      </c>
      <c r="J19" s="371"/>
      <c r="K19" s="63"/>
      <c r="L19" s="63"/>
      <c r="M19" s="32"/>
    </row>
    <row r="20" spans="1:13" s="24" customFormat="1" ht="30" customHeight="1">
      <c r="A20" s="96">
        <v>1</v>
      </c>
      <c r="B20" s="106" t="s">
        <v>221</v>
      </c>
      <c r="C20" s="115" t="s">
        <v>228</v>
      </c>
      <c r="D20" s="130">
        <f>SUM(E20:I20)</f>
        <v>4.577</v>
      </c>
      <c r="E20" s="104">
        <v>3.8140000000000001</v>
      </c>
      <c r="F20" s="104"/>
      <c r="G20" s="104"/>
      <c r="H20" s="104"/>
      <c r="I20" s="224">
        <f t="shared" ref="I20:I34" si="7">ROUND(SUM(E20:H20)*20/100,3)</f>
        <v>0.76300000000000001</v>
      </c>
      <c r="J20" s="120"/>
      <c r="K20" s="63"/>
      <c r="L20" s="63"/>
      <c r="M20" s="32"/>
    </row>
    <row r="21" spans="1:13" s="24" customFormat="1" ht="24.95" customHeight="1">
      <c r="A21" s="96">
        <f>A20+1</f>
        <v>2</v>
      </c>
      <c r="B21" s="106" t="s">
        <v>136</v>
      </c>
      <c r="C21" s="115" t="s">
        <v>172</v>
      </c>
      <c r="D21" s="130">
        <f t="shared" ref="D21:D27" si="8">SUM(E21:I21)</f>
        <v>7.6719999999999997</v>
      </c>
      <c r="E21" s="104">
        <v>6.3929999999999998</v>
      </c>
      <c r="F21" s="104"/>
      <c r="G21" s="104"/>
      <c r="H21" s="104"/>
      <c r="I21" s="224">
        <f t="shared" si="7"/>
        <v>1.2789999999999999</v>
      </c>
      <c r="J21" s="120" t="s">
        <v>155</v>
      </c>
      <c r="K21" s="72"/>
      <c r="L21" s="72"/>
      <c r="M21" s="32"/>
    </row>
    <row r="22" spans="1:13" s="24" customFormat="1" ht="24.95" customHeight="1">
      <c r="A22" s="96">
        <f>A21+1</f>
        <v>3</v>
      </c>
      <c r="B22" s="106" t="s">
        <v>141</v>
      </c>
      <c r="C22" s="115" t="s">
        <v>173</v>
      </c>
      <c r="D22" s="130">
        <f t="shared" ref="D22:D23" si="9">SUM(E22:I22)</f>
        <v>1.254</v>
      </c>
      <c r="E22" s="104">
        <v>1.0449999999999999</v>
      </c>
      <c r="F22" s="104"/>
      <c r="G22" s="104"/>
      <c r="H22" s="104"/>
      <c r="I22" s="224">
        <f t="shared" si="7"/>
        <v>0.20899999999999999</v>
      </c>
      <c r="J22" s="120"/>
      <c r="K22" s="72"/>
      <c r="L22" s="72"/>
      <c r="M22" s="32"/>
    </row>
    <row r="23" spans="1:13" s="24" customFormat="1" ht="24.95" customHeight="1">
      <c r="A23" s="96">
        <f>A22+1</f>
        <v>4</v>
      </c>
      <c r="B23" s="106" t="s">
        <v>142</v>
      </c>
      <c r="C23" s="115" t="s">
        <v>174</v>
      </c>
      <c r="D23" s="130">
        <f t="shared" si="9"/>
        <v>2.069</v>
      </c>
      <c r="E23" s="104">
        <v>1.724</v>
      </c>
      <c r="F23" s="104"/>
      <c r="G23" s="104"/>
      <c r="H23" s="104"/>
      <c r="I23" s="224">
        <f t="shared" si="7"/>
        <v>0.34499999999999997</v>
      </c>
      <c r="J23" s="120"/>
      <c r="K23" s="72"/>
      <c r="L23" s="72"/>
      <c r="M23" s="32"/>
    </row>
    <row r="24" spans="1:13" s="24" customFormat="1" ht="24.95" customHeight="1">
      <c r="A24" s="108">
        <f>A23+1</f>
        <v>5</v>
      </c>
      <c r="B24" s="109" t="s">
        <v>120</v>
      </c>
      <c r="C24" s="116" t="s">
        <v>182</v>
      </c>
      <c r="D24" s="131">
        <f>SUM(E24:I24)</f>
        <v>0.78200000000000003</v>
      </c>
      <c r="E24" s="132">
        <v>0.65200000000000002</v>
      </c>
      <c r="F24" s="132"/>
      <c r="G24" s="132"/>
      <c r="H24" s="132"/>
      <c r="I24" s="265">
        <f t="shared" si="7"/>
        <v>0.13</v>
      </c>
      <c r="J24" s="121"/>
      <c r="K24" s="72"/>
      <c r="L24" s="72"/>
      <c r="M24" s="32"/>
    </row>
    <row r="25" spans="1:13" s="24" customFormat="1" ht="24.95" customHeight="1">
      <c r="A25" s="96">
        <f t="shared" ref="A25:A34" si="10">A24+1</f>
        <v>6</v>
      </c>
      <c r="B25" s="110" t="s">
        <v>122</v>
      </c>
      <c r="C25" s="115" t="s">
        <v>183</v>
      </c>
      <c r="D25" s="130">
        <f>SUM(E25:I25)</f>
        <v>1.556</v>
      </c>
      <c r="E25" s="104">
        <v>1.2969999999999999</v>
      </c>
      <c r="F25" s="104"/>
      <c r="G25" s="104"/>
      <c r="H25" s="104"/>
      <c r="I25" s="224">
        <f t="shared" si="7"/>
        <v>0.25900000000000001</v>
      </c>
      <c r="J25" s="122"/>
      <c r="K25" s="37"/>
      <c r="L25" s="37"/>
      <c r="M25" s="32"/>
    </row>
    <row r="26" spans="1:13" s="24" customFormat="1" ht="24.95" customHeight="1">
      <c r="A26" s="96">
        <f t="shared" si="10"/>
        <v>7</v>
      </c>
      <c r="B26" s="110" t="s">
        <v>123</v>
      </c>
      <c r="C26" s="115" t="s">
        <v>184</v>
      </c>
      <c r="D26" s="130">
        <f t="shared" si="8"/>
        <v>1.6259999999999999</v>
      </c>
      <c r="E26" s="133">
        <v>1.355</v>
      </c>
      <c r="F26" s="133"/>
      <c r="G26" s="133"/>
      <c r="H26" s="133"/>
      <c r="I26" s="224">
        <f t="shared" si="7"/>
        <v>0.27100000000000002</v>
      </c>
      <c r="J26" s="118"/>
      <c r="K26" s="37"/>
      <c r="L26" s="37"/>
      <c r="M26" s="32"/>
    </row>
    <row r="27" spans="1:13" s="24" customFormat="1" ht="24.95" customHeight="1">
      <c r="A27" s="96">
        <f t="shared" si="10"/>
        <v>8</v>
      </c>
      <c r="B27" s="110" t="s">
        <v>124</v>
      </c>
      <c r="C27" s="114" t="s">
        <v>185</v>
      </c>
      <c r="D27" s="130">
        <f t="shared" si="8"/>
        <v>0.94600000000000006</v>
      </c>
      <c r="E27" s="104">
        <v>0.78800000000000003</v>
      </c>
      <c r="F27" s="104"/>
      <c r="G27" s="104"/>
      <c r="H27" s="104"/>
      <c r="I27" s="224">
        <f t="shared" si="7"/>
        <v>0.158</v>
      </c>
      <c r="J27" s="118"/>
      <c r="K27" s="37"/>
      <c r="L27" s="37"/>
      <c r="M27" s="32"/>
    </row>
    <row r="28" spans="1:13" s="24" customFormat="1" ht="24.95" customHeight="1">
      <c r="A28" s="96">
        <f t="shared" si="10"/>
        <v>9</v>
      </c>
      <c r="B28" s="97" t="s">
        <v>132</v>
      </c>
      <c r="C28" s="115" t="s">
        <v>186</v>
      </c>
      <c r="D28" s="130">
        <f>SUM(E28:I28)</f>
        <v>8.8390000000000004</v>
      </c>
      <c r="E28" s="104"/>
      <c r="F28" s="104">
        <v>7.3659999999999997</v>
      </c>
      <c r="G28" s="104"/>
      <c r="H28" s="104"/>
      <c r="I28" s="224">
        <f t="shared" si="7"/>
        <v>1.4730000000000001</v>
      </c>
      <c r="J28" s="123"/>
      <c r="K28" s="37"/>
      <c r="L28" s="37"/>
      <c r="M28" s="32"/>
    </row>
    <row r="29" spans="1:13" s="24" customFormat="1" ht="24.95" customHeight="1">
      <c r="A29" s="249">
        <f t="shared" si="10"/>
        <v>10</v>
      </c>
      <c r="B29" s="190" t="s">
        <v>133</v>
      </c>
      <c r="C29" s="250" t="s">
        <v>187</v>
      </c>
      <c r="D29" s="251">
        <f>SUM(E29:I29)</f>
        <v>8.8390000000000004</v>
      </c>
      <c r="E29" s="252">
        <f>7.366-F29</f>
        <v>2.8109999999999999</v>
      </c>
      <c r="F29" s="252">
        <v>4.5549999999999997</v>
      </c>
      <c r="G29" s="252"/>
      <c r="H29" s="252"/>
      <c r="I29" s="253">
        <f t="shared" si="7"/>
        <v>1.4730000000000001</v>
      </c>
      <c r="J29" s="254"/>
      <c r="K29" s="37"/>
      <c r="L29" s="37"/>
      <c r="M29" s="32"/>
    </row>
    <row r="30" spans="1:13" s="24" customFormat="1" ht="24.95" customHeight="1">
      <c r="A30" s="249">
        <f t="shared" si="10"/>
        <v>11</v>
      </c>
      <c r="B30" s="255" t="s">
        <v>244</v>
      </c>
      <c r="C30" s="89" t="s">
        <v>238</v>
      </c>
      <c r="D30" s="130">
        <f t="shared" ref="D30:D34" si="11">SUM(E30:I30)</f>
        <v>1.2670000000000001</v>
      </c>
      <c r="E30" s="104">
        <v>1.056</v>
      </c>
      <c r="F30" s="104"/>
      <c r="G30" s="104"/>
      <c r="H30" s="104"/>
      <c r="I30" s="241">
        <f t="shared" si="7"/>
        <v>0.21099999999999999</v>
      </c>
      <c r="J30" s="260"/>
      <c r="K30" s="37"/>
      <c r="L30" s="37"/>
      <c r="M30" s="32"/>
    </row>
    <row r="31" spans="1:13" s="24" customFormat="1" ht="24.95" customHeight="1">
      <c r="A31" s="249">
        <f t="shared" si="10"/>
        <v>12</v>
      </c>
      <c r="B31" s="255" t="s">
        <v>245</v>
      </c>
      <c r="C31" s="89" t="s">
        <v>239</v>
      </c>
      <c r="D31" s="130">
        <f t="shared" si="11"/>
        <v>1.6600000000000001</v>
      </c>
      <c r="E31" s="104">
        <v>1.383</v>
      </c>
      <c r="F31" s="104"/>
      <c r="G31" s="104"/>
      <c r="H31" s="104"/>
      <c r="I31" s="241">
        <f t="shared" si="7"/>
        <v>0.27700000000000002</v>
      </c>
      <c r="J31" s="260"/>
      <c r="K31" s="37"/>
      <c r="L31" s="37"/>
      <c r="M31" s="32"/>
    </row>
    <row r="32" spans="1:13" s="24" customFormat="1" ht="24.95" customHeight="1">
      <c r="A32" s="249">
        <f t="shared" si="10"/>
        <v>13</v>
      </c>
      <c r="B32" s="255" t="s">
        <v>246</v>
      </c>
      <c r="C32" s="89" t="s">
        <v>240</v>
      </c>
      <c r="D32" s="130">
        <f t="shared" si="11"/>
        <v>1.6600000000000001</v>
      </c>
      <c r="E32" s="104">
        <v>1.383</v>
      </c>
      <c r="F32" s="104"/>
      <c r="G32" s="104"/>
      <c r="H32" s="104"/>
      <c r="I32" s="241">
        <f t="shared" si="7"/>
        <v>0.27700000000000002</v>
      </c>
      <c r="J32" s="260"/>
      <c r="K32" s="37"/>
      <c r="L32" s="37"/>
      <c r="M32" s="32"/>
    </row>
    <row r="33" spans="1:13" s="24" customFormat="1" ht="24.95" customHeight="1">
      <c r="A33" s="249">
        <f t="shared" si="10"/>
        <v>14</v>
      </c>
      <c r="B33" s="255" t="s">
        <v>247</v>
      </c>
      <c r="C33" s="89" t="s">
        <v>241</v>
      </c>
      <c r="D33" s="130">
        <f t="shared" si="11"/>
        <v>1.6600000000000001</v>
      </c>
      <c r="E33" s="104">
        <v>1.383</v>
      </c>
      <c r="F33" s="104"/>
      <c r="G33" s="104"/>
      <c r="H33" s="104"/>
      <c r="I33" s="241">
        <f t="shared" si="7"/>
        <v>0.27700000000000002</v>
      </c>
      <c r="J33" s="260"/>
      <c r="K33" s="37"/>
      <c r="L33" s="37"/>
      <c r="M33" s="32"/>
    </row>
    <row r="34" spans="1:13" s="24" customFormat="1" ht="22.5" customHeight="1" thickBot="1">
      <c r="A34" s="140">
        <f t="shared" si="10"/>
        <v>15</v>
      </c>
      <c r="B34" s="264" t="s">
        <v>248</v>
      </c>
      <c r="C34" s="93" t="s">
        <v>242</v>
      </c>
      <c r="D34" s="263">
        <f t="shared" si="11"/>
        <v>0.52100000000000002</v>
      </c>
      <c r="E34" s="257">
        <v>0.434</v>
      </c>
      <c r="F34" s="257"/>
      <c r="G34" s="257"/>
      <c r="H34" s="257"/>
      <c r="I34" s="225">
        <f t="shared" si="7"/>
        <v>8.6999999999999994E-2</v>
      </c>
      <c r="J34" s="261"/>
      <c r="K34" s="37"/>
      <c r="L34" s="37"/>
      <c r="M34" s="32"/>
    </row>
    <row r="35" spans="1:13">
      <c r="B35" s="28" t="s">
        <v>78</v>
      </c>
      <c r="D35" s="258"/>
      <c r="E35" s="258"/>
      <c r="F35" s="258"/>
      <c r="G35" s="258"/>
      <c r="H35" s="258"/>
      <c r="I35" s="259"/>
    </row>
    <row r="36" spans="1:13">
      <c r="B36" s="26" t="s">
        <v>75</v>
      </c>
    </row>
    <row r="37" spans="1:13">
      <c r="B37" s="26" t="s">
        <v>76</v>
      </c>
    </row>
    <row r="38" spans="1:13">
      <c r="B38" s="26" t="s">
        <v>77</v>
      </c>
    </row>
  </sheetData>
  <mergeCells count="11">
    <mergeCell ref="J5:J8"/>
    <mergeCell ref="D6:D8"/>
    <mergeCell ref="E6:I6"/>
    <mergeCell ref="E7:I7"/>
    <mergeCell ref="M7:N7"/>
    <mergeCell ref="E1:I1"/>
    <mergeCell ref="E2:I2"/>
    <mergeCell ref="A5:A8"/>
    <mergeCell ref="B5:B8"/>
    <mergeCell ref="C5:C8"/>
    <mergeCell ref="D5:I5"/>
  </mergeCells>
  <pageMargins left="0.78740157480314965" right="0.19685039370078741" top="0.59055118110236227" bottom="0.43307086614173229" header="0" footer="0"/>
  <pageSetup paperSize="9" scale="5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Табл.  8 </vt:lpstr>
      <vt:lpstr>2023</vt:lpstr>
      <vt:lpstr>2024 </vt:lpstr>
      <vt:lpstr>2025</vt:lpstr>
      <vt:lpstr>2026</vt:lpstr>
      <vt:lpstr>2027</vt:lpstr>
      <vt:lpstr>'2023'!Область_печати</vt:lpstr>
      <vt:lpstr>'2024 '!Область_печати</vt:lpstr>
      <vt:lpstr>'2025'!Область_печати</vt:lpstr>
      <vt:lpstr>'2026'!Область_печати</vt:lpstr>
      <vt:lpstr>'2027'!Область_печати</vt:lpstr>
      <vt:lpstr>'Табл.  8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Синтонен Сергей Сергеевич</dc:creator>
  <cp:lastModifiedBy>Yljankova_VV</cp:lastModifiedBy>
  <cp:lastPrinted>2022-02-18T11:46:51Z</cp:lastPrinted>
  <dcterms:created xsi:type="dcterms:W3CDTF">2013-02-08T07:51:46Z</dcterms:created>
  <dcterms:modified xsi:type="dcterms:W3CDTF">2022-02-21T06:46:02Z</dcterms:modified>
</cp:coreProperties>
</file>